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rdlt-my.sharepoint.com/personal/darius_grigaliunas_jrd_lt/Documents/Documents/Visi darbai nuo 2020-02/JST/Paskirstymo tvarka/"/>
    </mc:Choice>
  </mc:AlternateContent>
  <xr:revisionPtr revIDLastSave="0" documentId="8_{86196795-C525-4C69-A5B7-331994645FE4}" xr6:coauthVersionLast="47" xr6:coauthVersionMax="47" xr10:uidLastSave="{00000000-0000-0000-0000-000000000000}"/>
  <bookViews>
    <workbookView xWindow="-120" yWindow="-120" windowWidth="29040" windowHeight="15840" xr2:uid="{6BA02E47-7D51-4C2F-8BA3-C81C5C8137FC}"/>
  </bookViews>
  <sheets>
    <sheet name="2025-2026 m. JST konkursui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2" l="1"/>
  <c r="D90" i="2"/>
  <c r="B90" i="2"/>
  <c r="H89" i="2"/>
  <c r="F89" i="2"/>
  <c r="H88" i="2"/>
  <c r="F88" i="2"/>
  <c r="H87" i="2"/>
  <c r="I87" i="2" s="1"/>
  <c r="J87" i="2" s="1"/>
  <c r="L87" i="2" s="1"/>
  <c r="G87" i="2" s="1"/>
  <c r="F87" i="2"/>
  <c r="H86" i="2"/>
  <c r="F86" i="2"/>
  <c r="H85" i="2"/>
  <c r="I85" i="2" s="1"/>
  <c r="J85" i="2" s="1"/>
  <c r="L85" i="2" s="1"/>
  <c r="G85" i="2" s="1"/>
  <c r="F85" i="2"/>
  <c r="H84" i="2"/>
  <c r="I84" i="2" s="1"/>
  <c r="J84" i="2" s="1"/>
  <c r="L84" i="2" s="1"/>
  <c r="G84" i="2" s="1"/>
  <c r="F84" i="2"/>
  <c r="H83" i="2"/>
  <c r="F83" i="2"/>
  <c r="H82" i="2"/>
  <c r="I82" i="2" s="1"/>
  <c r="J82" i="2" s="1"/>
  <c r="F82" i="2"/>
  <c r="E82" i="2"/>
  <c r="E90" i="2" s="1"/>
  <c r="E79" i="2"/>
  <c r="D79" i="2"/>
  <c r="B79" i="2"/>
  <c r="H78" i="2"/>
  <c r="I78" i="2" s="1"/>
  <c r="J78" i="2" s="1"/>
  <c r="L78" i="2" s="1"/>
  <c r="G78" i="2" s="1"/>
  <c r="F78" i="2"/>
  <c r="H77" i="2"/>
  <c r="F77" i="2"/>
  <c r="H76" i="2"/>
  <c r="I76" i="2" s="1"/>
  <c r="J76" i="2" s="1"/>
  <c r="L76" i="2" s="1"/>
  <c r="G76" i="2" s="1"/>
  <c r="F76" i="2"/>
  <c r="H75" i="2"/>
  <c r="I75" i="2" s="1"/>
  <c r="J75" i="2" s="1"/>
  <c r="L75" i="2" s="1"/>
  <c r="G75" i="2" s="1"/>
  <c r="F75" i="2"/>
  <c r="H74" i="2"/>
  <c r="F74" i="2"/>
  <c r="H73" i="2"/>
  <c r="I73" i="2" s="1"/>
  <c r="J73" i="2" s="1"/>
  <c r="F73" i="2"/>
  <c r="F70" i="2"/>
  <c r="E70" i="2"/>
  <c r="D70" i="2"/>
  <c r="B70" i="2"/>
  <c r="H69" i="2"/>
  <c r="F69" i="2"/>
  <c r="H68" i="2"/>
  <c r="F68" i="2"/>
  <c r="H67" i="2"/>
  <c r="F67" i="2"/>
  <c r="H66" i="2"/>
  <c r="F66" i="2"/>
  <c r="E63" i="2"/>
  <c r="D63" i="2"/>
  <c r="B63" i="2"/>
  <c r="H62" i="2"/>
  <c r="I62" i="2" s="1"/>
  <c r="J62" i="2" s="1"/>
  <c r="L62" i="2" s="1"/>
  <c r="G62" i="2" s="1"/>
  <c r="F62" i="2"/>
  <c r="H61" i="2"/>
  <c r="I61" i="2" s="1"/>
  <c r="J61" i="2" s="1"/>
  <c r="L61" i="2" s="1"/>
  <c r="G61" i="2" s="1"/>
  <c r="F61" i="2"/>
  <c r="H60" i="2"/>
  <c r="I60" i="2" s="1"/>
  <c r="J60" i="2" s="1"/>
  <c r="L60" i="2" s="1"/>
  <c r="G60" i="2" s="1"/>
  <c r="F60" i="2"/>
  <c r="F63" i="2" s="1"/>
  <c r="H59" i="2"/>
  <c r="I59" i="2" s="1"/>
  <c r="J59" i="2" s="1"/>
  <c r="F59" i="2"/>
  <c r="E56" i="2"/>
  <c r="D56" i="2"/>
  <c r="B56" i="2"/>
  <c r="I55" i="2"/>
  <c r="J55" i="2" s="1"/>
  <c r="L55" i="2" s="1"/>
  <c r="G55" i="2" s="1"/>
  <c r="H55" i="2"/>
  <c r="F55" i="2"/>
  <c r="H54" i="2"/>
  <c r="I54" i="2" s="1"/>
  <c r="J54" i="2" s="1"/>
  <c r="L54" i="2" s="1"/>
  <c r="G54" i="2" s="1"/>
  <c r="F54" i="2"/>
  <c r="I53" i="2"/>
  <c r="J53" i="2" s="1"/>
  <c r="L53" i="2" s="1"/>
  <c r="G53" i="2" s="1"/>
  <c r="H53" i="2"/>
  <c r="F53" i="2"/>
  <c r="H52" i="2"/>
  <c r="I52" i="2" s="1"/>
  <c r="J52" i="2" s="1"/>
  <c r="L52" i="2" s="1"/>
  <c r="G52" i="2" s="1"/>
  <c r="F52" i="2"/>
  <c r="I51" i="2"/>
  <c r="J51" i="2" s="1"/>
  <c r="L51" i="2" s="1"/>
  <c r="G51" i="2" s="1"/>
  <c r="H51" i="2"/>
  <c r="F51" i="2"/>
  <c r="H50" i="2"/>
  <c r="I50" i="2" s="1"/>
  <c r="J50" i="2" s="1"/>
  <c r="L50" i="2" s="1"/>
  <c r="G50" i="2" s="1"/>
  <c r="F50" i="2"/>
  <c r="I49" i="2"/>
  <c r="J49" i="2" s="1"/>
  <c r="H49" i="2"/>
  <c r="F49" i="2"/>
  <c r="F56" i="2" s="1"/>
  <c r="E46" i="2"/>
  <c r="D46" i="2"/>
  <c r="B46" i="2"/>
  <c r="H45" i="2"/>
  <c r="F45" i="2"/>
  <c r="I44" i="2"/>
  <c r="J44" i="2" s="1"/>
  <c r="L44" i="2" s="1"/>
  <c r="G44" i="2" s="1"/>
  <c r="H44" i="2"/>
  <c r="F44" i="2"/>
  <c r="H43" i="2"/>
  <c r="F43" i="2"/>
  <c r="I42" i="2"/>
  <c r="J42" i="2" s="1"/>
  <c r="L42" i="2" s="1"/>
  <c r="G42" i="2" s="1"/>
  <c r="H42" i="2"/>
  <c r="F42" i="2"/>
  <c r="H41" i="2"/>
  <c r="F41" i="2"/>
  <c r="F46" i="2" s="1"/>
  <c r="I40" i="2"/>
  <c r="J40" i="2" s="1"/>
  <c r="H40" i="2"/>
  <c r="F40" i="2"/>
  <c r="E37" i="2"/>
  <c r="D37" i="2"/>
  <c r="B37" i="2"/>
  <c r="H36" i="2"/>
  <c r="F36" i="2"/>
  <c r="H35" i="2"/>
  <c r="F35" i="2"/>
  <c r="H34" i="2"/>
  <c r="F34" i="2"/>
  <c r="H33" i="2"/>
  <c r="F33" i="2"/>
  <c r="H32" i="2"/>
  <c r="F32" i="2"/>
  <c r="F37" i="2" s="1"/>
  <c r="D29" i="2"/>
  <c r="B29" i="2"/>
  <c r="H28" i="2"/>
  <c r="F28" i="2"/>
  <c r="H27" i="2"/>
  <c r="I27" i="2" s="1"/>
  <c r="J27" i="2" s="1"/>
  <c r="L27" i="2" s="1"/>
  <c r="G27" i="2" s="1"/>
  <c r="F27" i="2"/>
  <c r="H26" i="2"/>
  <c r="F26" i="2"/>
  <c r="H25" i="2"/>
  <c r="I25" i="2" s="1"/>
  <c r="J25" i="2" s="1"/>
  <c r="L25" i="2" s="1"/>
  <c r="G25" i="2" s="1"/>
  <c r="F25" i="2"/>
  <c r="H24" i="2"/>
  <c r="F24" i="2"/>
  <c r="F29" i="2" s="1"/>
  <c r="H23" i="2"/>
  <c r="I23" i="2" s="1"/>
  <c r="J23" i="2" s="1"/>
  <c r="L23" i="2" s="1"/>
  <c r="G23" i="2" s="1"/>
  <c r="F23" i="2"/>
  <c r="E23" i="2"/>
  <c r="E29" i="2" s="1"/>
  <c r="H22" i="2"/>
  <c r="I22" i="2" s="1"/>
  <c r="J22" i="2" s="1"/>
  <c r="F22" i="2"/>
  <c r="D19" i="2"/>
  <c r="B19" i="2"/>
  <c r="H18" i="2"/>
  <c r="I18" i="2" s="1"/>
  <c r="J18" i="2" s="1"/>
  <c r="L18" i="2" s="1"/>
  <c r="G18" i="2" s="1"/>
  <c r="F18" i="2"/>
  <c r="H17" i="2"/>
  <c r="F17" i="2"/>
  <c r="H16" i="2"/>
  <c r="I16" i="2" s="1"/>
  <c r="J16" i="2" s="1"/>
  <c r="L16" i="2" s="1"/>
  <c r="G16" i="2" s="1"/>
  <c r="F16" i="2"/>
  <c r="H15" i="2"/>
  <c r="F15" i="2"/>
  <c r="H14" i="2"/>
  <c r="I14" i="2" s="1"/>
  <c r="J14" i="2" s="1"/>
  <c r="L14" i="2" s="1"/>
  <c r="G14" i="2" s="1"/>
  <c r="F14" i="2"/>
  <c r="H13" i="2"/>
  <c r="F13" i="2"/>
  <c r="H12" i="2"/>
  <c r="I12" i="2" s="1"/>
  <c r="J12" i="2" s="1"/>
  <c r="L12" i="2" s="1"/>
  <c r="G12" i="2" s="1"/>
  <c r="F12" i="2"/>
  <c r="H11" i="2"/>
  <c r="F11" i="2"/>
  <c r="F19" i="2" s="1"/>
  <c r="E11" i="2"/>
  <c r="E19" i="2" s="1"/>
  <c r="E8" i="2"/>
  <c r="E7" i="2"/>
  <c r="D7" i="2"/>
  <c r="B7" i="2"/>
  <c r="B92" i="2" s="1"/>
  <c r="H6" i="2"/>
  <c r="F6" i="2"/>
  <c r="H5" i="2"/>
  <c r="F5" i="2"/>
  <c r="H4" i="2"/>
  <c r="F4" i="2"/>
  <c r="H3" i="2"/>
  <c r="F3" i="2"/>
  <c r="O2" i="2"/>
  <c r="I11" i="2" s="1"/>
  <c r="J11" i="2" s="1"/>
  <c r="N2" i="2"/>
  <c r="H2" i="2"/>
  <c r="I2" i="2" s="1"/>
  <c r="J2" i="2" s="1"/>
  <c r="F2" i="2"/>
  <c r="L73" i="2" l="1"/>
  <c r="L82" i="2"/>
  <c r="L11" i="2"/>
  <c r="L49" i="2"/>
  <c r="J56" i="2"/>
  <c r="J63" i="2"/>
  <c r="L59" i="2"/>
  <c r="L2" i="2"/>
  <c r="F7" i="2"/>
  <c r="I45" i="2"/>
  <c r="J45" i="2" s="1"/>
  <c r="L45" i="2" s="1"/>
  <c r="G45" i="2" s="1"/>
  <c r="I43" i="2"/>
  <c r="J43" i="2" s="1"/>
  <c r="L43" i="2" s="1"/>
  <c r="G43" i="2" s="1"/>
  <c r="I41" i="2"/>
  <c r="J41" i="2" s="1"/>
  <c r="L41" i="2" s="1"/>
  <c r="G41" i="2" s="1"/>
  <c r="I28" i="2"/>
  <c r="J28" i="2" s="1"/>
  <c r="L28" i="2" s="1"/>
  <c r="G28" i="2" s="1"/>
  <c r="I26" i="2"/>
  <c r="J26" i="2" s="1"/>
  <c r="L26" i="2" s="1"/>
  <c r="G26" i="2" s="1"/>
  <c r="I24" i="2"/>
  <c r="J24" i="2" s="1"/>
  <c r="L24" i="2" s="1"/>
  <c r="G24" i="2" s="1"/>
  <c r="I17" i="2"/>
  <c r="J17" i="2" s="1"/>
  <c r="L17" i="2" s="1"/>
  <c r="G17" i="2" s="1"/>
  <c r="I15" i="2"/>
  <c r="J15" i="2" s="1"/>
  <c r="L15" i="2" s="1"/>
  <c r="G15" i="2" s="1"/>
  <c r="I13" i="2"/>
  <c r="J13" i="2" s="1"/>
  <c r="L13" i="2" s="1"/>
  <c r="G13" i="2" s="1"/>
  <c r="I3" i="2"/>
  <c r="J3" i="2" s="1"/>
  <c r="L3" i="2" s="1"/>
  <c r="G3" i="2" s="1"/>
  <c r="I4" i="2"/>
  <c r="J4" i="2" s="1"/>
  <c r="L4" i="2" s="1"/>
  <c r="G4" i="2" s="1"/>
  <c r="I5" i="2"/>
  <c r="J5" i="2" s="1"/>
  <c r="L5" i="2" s="1"/>
  <c r="G5" i="2" s="1"/>
  <c r="I6" i="2"/>
  <c r="J6" i="2" s="1"/>
  <c r="L6" i="2" s="1"/>
  <c r="G6" i="2" s="1"/>
  <c r="L22" i="2"/>
  <c r="F79" i="2"/>
  <c r="I77" i="2"/>
  <c r="J77" i="2" s="1"/>
  <c r="L77" i="2" s="1"/>
  <c r="G77" i="2" s="1"/>
  <c r="I86" i="2"/>
  <c r="J86" i="2" s="1"/>
  <c r="L86" i="2" s="1"/>
  <c r="G86" i="2" s="1"/>
  <c r="I89" i="2"/>
  <c r="J89" i="2" s="1"/>
  <c r="L89" i="2" s="1"/>
  <c r="G89" i="2" s="1"/>
  <c r="L40" i="2"/>
  <c r="I32" i="2"/>
  <c r="J32" i="2" s="1"/>
  <c r="I33" i="2"/>
  <c r="J33" i="2" s="1"/>
  <c r="L33" i="2" s="1"/>
  <c r="G33" i="2" s="1"/>
  <c r="I34" i="2"/>
  <c r="J34" i="2" s="1"/>
  <c r="L34" i="2" s="1"/>
  <c r="G34" i="2" s="1"/>
  <c r="I35" i="2"/>
  <c r="J35" i="2" s="1"/>
  <c r="L35" i="2" s="1"/>
  <c r="G35" i="2" s="1"/>
  <c r="I36" i="2"/>
  <c r="J36" i="2" s="1"/>
  <c r="L36" i="2" s="1"/>
  <c r="G36" i="2" s="1"/>
  <c r="I66" i="2"/>
  <c r="J66" i="2" s="1"/>
  <c r="I67" i="2"/>
  <c r="J67" i="2" s="1"/>
  <c r="L67" i="2" s="1"/>
  <c r="G67" i="2" s="1"/>
  <c r="I68" i="2"/>
  <c r="J68" i="2" s="1"/>
  <c r="L68" i="2" s="1"/>
  <c r="G68" i="2" s="1"/>
  <c r="I69" i="2"/>
  <c r="J69" i="2" s="1"/>
  <c r="L69" i="2" s="1"/>
  <c r="G69" i="2" s="1"/>
  <c r="I74" i="2"/>
  <c r="J74" i="2" s="1"/>
  <c r="L74" i="2" s="1"/>
  <c r="G74" i="2" s="1"/>
  <c r="F90" i="2"/>
  <c r="I83" i="2"/>
  <c r="J83" i="2" s="1"/>
  <c r="L83" i="2" s="1"/>
  <c r="G83" i="2" s="1"/>
  <c r="I88" i="2"/>
  <c r="J88" i="2" s="1"/>
  <c r="L88" i="2" s="1"/>
  <c r="G88" i="2" s="1"/>
  <c r="J70" i="2" l="1"/>
  <c r="L66" i="2"/>
  <c r="L29" i="2"/>
  <c r="G22" i="2"/>
  <c r="G29" i="2" s="1"/>
  <c r="G2" i="2"/>
  <c r="G7" i="2" s="1"/>
  <c r="L7" i="2"/>
  <c r="G49" i="2"/>
  <c r="G56" i="2" s="1"/>
  <c r="L56" i="2"/>
  <c r="L90" i="2"/>
  <c r="G82" i="2"/>
  <c r="G90" i="2" s="1"/>
  <c r="L32" i="2"/>
  <c r="J37" i="2"/>
  <c r="G59" i="2"/>
  <c r="G63" i="2" s="1"/>
  <c r="L63" i="2"/>
  <c r="J7" i="2"/>
  <c r="J90" i="2"/>
  <c r="G40" i="2"/>
  <c r="G46" i="2" s="1"/>
  <c r="L46" i="2"/>
  <c r="J19" i="2"/>
  <c r="L79" i="2"/>
  <c r="G73" i="2"/>
  <c r="G79" i="2" s="1"/>
  <c r="J46" i="2"/>
  <c r="J29" i="2"/>
  <c r="L19" i="2"/>
  <c r="G11" i="2"/>
  <c r="G19" i="2" s="1"/>
  <c r="J79" i="2"/>
  <c r="G32" i="2" l="1"/>
  <c r="G37" i="2" s="1"/>
  <c r="L37" i="2"/>
  <c r="J92" i="2"/>
  <c r="L92" i="2"/>
  <c r="L70" i="2"/>
  <c r="G66" i="2"/>
  <c r="G70" i="2" s="1"/>
  <c r="G92" i="2"/>
</calcChain>
</file>

<file path=xl/sharedStrings.xml><?xml version="1.0" encoding="utf-8"?>
<sst xmlns="http://schemas.openxmlformats.org/spreadsheetml/2006/main" count="184" uniqueCount="89">
  <si>
    <t>Alytaus</t>
  </si>
  <si>
    <t xml:space="preserve">Jaunų žm. sk sav. </t>
  </si>
  <si>
    <t>Jaunų žm. sk LR  2024 m. pr.</t>
  </si>
  <si>
    <t>Bendras biudžetas</t>
  </si>
  <si>
    <t>Didžiųjų savivaldybių</t>
  </si>
  <si>
    <t>Kitų sav.</t>
  </si>
  <si>
    <t>Savivaldybei skiriama suma</t>
  </si>
  <si>
    <t>Pagal skaičiavimus proc.</t>
  </si>
  <si>
    <t>Pagal skaičiavimus suma</t>
  </si>
  <si>
    <t>Papildomos vietos, likusios po paskirstymo</t>
  </si>
  <si>
    <t xml:space="preserve">Galutinis metinis finansuojamų JST savanorių skaičius </t>
  </si>
  <si>
    <t>Galutinė lėšų suma 57 mažesnėms savivaldybėms</t>
  </si>
  <si>
    <t>Sumažinta lėšų suma didiesiems miestams</t>
  </si>
  <si>
    <t>Druskininkų savivaldybė</t>
  </si>
  <si>
    <t>Alytaus miesto savivaldybė</t>
  </si>
  <si>
    <t>Lazdijų rajono savivaldybė</t>
  </si>
  <si>
    <t>Alytaus rajono savivaldybė</t>
  </si>
  <si>
    <t>Varėnos rajono savivaldybė</t>
  </si>
  <si>
    <t>Kauno</t>
  </si>
  <si>
    <t>Jaunų žm. sk LR  2022 m. pr.</t>
  </si>
  <si>
    <t>Pagal skaiciavimus proc.</t>
  </si>
  <si>
    <t>Pagal skaiciavimus suma</t>
  </si>
  <si>
    <t xml:space="preserve">Metinis finansuojamų JST savanorių skaičius </t>
  </si>
  <si>
    <t>Kauno miesto savivaldybė</t>
  </si>
  <si>
    <t>Kauno rajono savivaldybė</t>
  </si>
  <si>
    <t>Kėdainių rajono savivaldybė</t>
  </si>
  <si>
    <t>Kaišiadorių rajono savivaldybė</t>
  </si>
  <si>
    <t>Jonavos rajono savivaldybė</t>
  </si>
  <si>
    <t>Birštono savivaldybė</t>
  </si>
  <si>
    <t>Raseinių rajono savivaldybė</t>
  </si>
  <si>
    <t>Prienų rajono savivaldybė</t>
  </si>
  <si>
    <t>Klaipėdos</t>
  </si>
  <si>
    <t>Metinis finansuojamų JST savanorių skaičius</t>
  </si>
  <si>
    <t>Klaipėdos rajono savivaldybė</t>
  </si>
  <si>
    <t>Klaipėdos miesto savivaldybė</t>
  </si>
  <si>
    <t>Šilutės rajono savivaldybė</t>
  </si>
  <si>
    <t>Kretingos rajono savivaldybė</t>
  </si>
  <si>
    <t>Neringos savivaldybė</t>
  </si>
  <si>
    <t>Skuodo rajono savivaldybė</t>
  </si>
  <si>
    <t>Palangos miesto savivaldybė</t>
  </si>
  <si>
    <t>Marijampolės</t>
  </si>
  <si>
    <t>Marijampolės savivaldybė</t>
  </si>
  <si>
    <t>Šakių rajono savivaldybė</t>
  </si>
  <si>
    <t>Vilkaviškio rajono savivaldybė</t>
  </si>
  <si>
    <t>Kalvarijos savivaldybė</t>
  </si>
  <si>
    <t>Kazlų Rūdos savivaldybė</t>
  </si>
  <si>
    <t>Panevėžio</t>
  </si>
  <si>
    <t>Panevėžio miesto savivaldybė</t>
  </si>
  <si>
    <t>Rokiškio rajono savivaldybė</t>
  </si>
  <si>
    <t>Kupiškio rajono savivaldybė</t>
  </si>
  <si>
    <t>Biržų rajono savivaldybė</t>
  </si>
  <si>
    <t>Panevėžio rajono savivaldybė</t>
  </si>
  <si>
    <t>Pasvalio rajono savivaldybė</t>
  </si>
  <si>
    <t>Šiaulių</t>
  </si>
  <si>
    <t>Pakruojo rajono savivaldybė</t>
  </si>
  <si>
    <t>Akmenės rajono savivaldybė</t>
  </si>
  <si>
    <t>Šiaulių miesto savivaldybė</t>
  </si>
  <si>
    <t>Radviliškio rajono savivaldybė</t>
  </si>
  <si>
    <t>Joniškio rajono savivaldybė</t>
  </si>
  <si>
    <t>Kelmės rajono savivaldybė</t>
  </si>
  <si>
    <t>Šiaulių rajono savivaldybė</t>
  </si>
  <si>
    <t>Tauragės</t>
  </si>
  <si>
    <t>Jurbarko rajono savivaldybė</t>
  </si>
  <si>
    <t>Pagėgių savivaldybė</t>
  </si>
  <si>
    <t>Šilalės rajono savivaldybė</t>
  </si>
  <si>
    <t>Tauragės rajono savivaldybė</t>
  </si>
  <si>
    <t>Telšių</t>
  </si>
  <si>
    <t>Mažeikių rajono savivaldybė</t>
  </si>
  <si>
    <t>Plungės rajono savivaldybė</t>
  </si>
  <si>
    <t>Rietavo savivaldybė</t>
  </si>
  <si>
    <t>Telšių rajono savivaldybė</t>
  </si>
  <si>
    <t>Utenos</t>
  </si>
  <si>
    <t>Anykščių rajono savivaldybė</t>
  </si>
  <si>
    <t>Utenos rajono savivaldybė</t>
  </si>
  <si>
    <t>Ignalinos rajono savivaldybė</t>
  </si>
  <si>
    <t>Molėtų rajono savivaldybė</t>
  </si>
  <si>
    <t>Zarasų rajono savivaldybė</t>
  </si>
  <si>
    <t>Visagino sav.</t>
  </si>
  <si>
    <t xml:space="preserve">Vilniaus </t>
  </si>
  <si>
    <t>Vilniaus miesto savivaldybė</t>
  </si>
  <si>
    <t>Švenčionių rajono savivaldybė</t>
  </si>
  <si>
    <t>Širvintų rajono savivaldybė</t>
  </si>
  <si>
    <t>Elektrėnų savivaldybė</t>
  </si>
  <si>
    <t>Vilniaus rajono savivaldybė</t>
  </si>
  <si>
    <t>Ukmergės rajono savivaldybė</t>
  </si>
  <si>
    <t>Šalčininkų rajono savivaldybė</t>
  </si>
  <si>
    <t>Trakų rajono savivaldybė</t>
  </si>
  <si>
    <t xml:space="preserve">VISO: </t>
  </si>
  <si>
    <t>Visam konkursui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</si>
</sst>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0" xfId="1"/>
    <xf numFmtId="0" fontId="2" fillId="3" borderId="1" xfId="1" applyFont="1" applyFill="1" applyBorder="1" applyAlignment="1">
      <alignment wrapText="1"/>
    </xf>
    <xf numFmtId="0" fontId="3" fillId="0" borderId="0" xfId="1" applyAlignment="1">
      <alignment wrapText="1"/>
    </xf>
    <xf numFmtId="3" fontId="3" fillId="2" borderId="1" xfId="1" applyNumberFormat="1" applyFill="1" applyBorder="1" applyAlignment="1">
      <alignment horizontal="center" vertical="center" wrapText="1"/>
    </xf>
    <xf numFmtId="3" fontId="3" fillId="2" borderId="2" xfId="1" applyNumberFormat="1" applyFill="1" applyBorder="1" applyAlignment="1">
      <alignment vertical="center" wrapText="1"/>
    </xf>
    <xf numFmtId="1" fontId="3" fillId="2" borderId="2" xfId="1" applyNumberFormat="1" applyFill="1" applyBorder="1" applyAlignment="1">
      <alignment vertical="center"/>
    </xf>
    <xf numFmtId="164" fontId="3" fillId="2" borderId="1" xfId="1" applyNumberForma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4" fontId="3" fillId="3" borderId="1" xfId="1" applyNumberFormat="1" applyFill="1" applyBorder="1"/>
    <xf numFmtId="3" fontId="3" fillId="0" borderId="0" xfId="1" applyNumberFormat="1"/>
    <xf numFmtId="2" fontId="3" fillId="2" borderId="1" xfId="1" applyNumberForma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3" fontId="3" fillId="2" borderId="0" xfId="1" applyNumberFormat="1" applyFill="1" applyAlignment="1">
      <alignment horizontal="center" vertical="center" wrapText="1"/>
    </xf>
    <xf numFmtId="164" fontId="3" fillId="2" borderId="0" xfId="1" applyNumberFormat="1" applyFill="1" applyAlignment="1">
      <alignment horizontal="center" vertical="center"/>
    </xf>
    <xf numFmtId="3" fontId="2" fillId="2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ill="1" applyBorder="1" applyAlignment="1">
      <alignment horizontal="center" vertical="center" wrapText="1"/>
    </xf>
    <xf numFmtId="1" fontId="3" fillId="4" borderId="1" xfId="1" applyNumberFormat="1" applyFill="1" applyBorder="1" applyAlignment="1">
      <alignment vertical="center"/>
    </xf>
    <xf numFmtId="2" fontId="3" fillId="4" borderId="1" xfId="1" applyNumberForma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3" fontId="3" fillId="5" borderId="1" xfId="1" applyNumberFormat="1" applyFill="1" applyBorder="1" applyAlignment="1">
      <alignment horizontal="center" vertical="center" wrapText="1"/>
    </xf>
    <xf numFmtId="1" fontId="3" fillId="5" borderId="1" xfId="1" applyNumberFormat="1" applyFill="1" applyBorder="1" applyAlignment="1">
      <alignment vertical="center"/>
    </xf>
    <xf numFmtId="2" fontId="3" fillId="5" borderId="1" xfId="1" applyNumberForma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3" fontId="3" fillId="6" borderId="1" xfId="1" applyNumberFormat="1" applyFill="1" applyBorder="1" applyAlignment="1">
      <alignment horizontal="center" vertical="center" wrapText="1"/>
    </xf>
    <xf numFmtId="1" fontId="3" fillId="6" borderId="1" xfId="1" applyNumberFormat="1" applyFill="1" applyBorder="1" applyAlignment="1">
      <alignment vertical="center"/>
    </xf>
    <xf numFmtId="2" fontId="3" fillId="6" borderId="1" xfId="1" applyNumberForma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/>
    </xf>
    <xf numFmtId="3" fontId="2" fillId="6" borderId="1" xfId="1" applyNumberFormat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 wrapText="1"/>
    </xf>
    <xf numFmtId="3" fontId="3" fillId="8" borderId="1" xfId="1" applyNumberFormat="1" applyFill="1" applyBorder="1" applyAlignment="1">
      <alignment horizontal="center" vertical="center" wrapText="1"/>
    </xf>
    <xf numFmtId="1" fontId="3" fillId="8" borderId="1" xfId="1" applyNumberFormat="1" applyFill="1" applyBorder="1" applyAlignment="1">
      <alignment vertical="center"/>
    </xf>
    <xf numFmtId="2" fontId="3" fillId="8" borderId="1" xfId="1" applyNumberForma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/>
    </xf>
    <xf numFmtId="3" fontId="2" fillId="8" borderId="1" xfId="1" applyNumberFormat="1" applyFont="1" applyFill="1" applyBorder="1" applyAlignment="1">
      <alignment horizontal="center" vertical="center" wrapText="1"/>
    </xf>
    <xf numFmtId="0" fontId="1" fillId="8" borderId="3" xfId="1" applyFont="1" applyFill="1" applyBorder="1" applyAlignment="1">
      <alignment horizontal="center" vertical="center"/>
    </xf>
    <xf numFmtId="1" fontId="2" fillId="8" borderId="3" xfId="1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1" fontId="2" fillId="9" borderId="1" xfId="1" applyNumberFormat="1" applyFont="1" applyFill="1" applyBorder="1" applyAlignment="1">
      <alignment horizontal="center" vertical="center" wrapText="1"/>
    </xf>
    <xf numFmtId="3" fontId="3" fillId="9" borderId="1" xfId="1" applyNumberFormat="1" applyFill="1" applyBorder="1" applyAlignment="1">
      <alignment horizontal="center" vertical="center" wrapText="1"/>
    </xf>
    <xf numFmtId="1" fontId="3" fillId="9" borderId="1" xfId="1" applyNumberFormat="1" applyFill="1" applyBorder="1" applyAlignment="1">
      <alignment vertical="center"/>
    </xf>
    <xf numFmtId="2" fontId="3" fillId="9" borderId="1" xfId="1" applyNumberFormat="1" applyFill="1" applyBorder="1" applyAlignment="1">
      <alignment horizontal="center" vertical="center" wrapText="1"/>
    </xf>
    <xf numFmtId="1" fontId="2" fillId="9" borderId="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/>
    </xf>
    <xf numFmtId="3" fontId="2" fillId="9" borderId="1" xfId="1" applyNumberFormat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1" fontId="2" fillId="10" borderId="1" xfId="1" applyNumberFormat="1" applyFont="1" applyFill="1" applyBorder="1" applyAlignment="1">
      <alignment horizontal="center" vertical="center" wrapText="1"/>
    </xf>
    <xf numFmtId="3" fontId="3" fillId="10" borderId="1" xfId="1" applyNumberFormat="1" applyFill="1" applyBorder="1" applyAlignment="1">
      <alignment horizontal="center" vertical="center" wrapText="1"/>
    </xf>
    <xf numFmtId="1" fontId="3" fillId="10" borderId="1" xfId="1" applyNumberFormat="1" applyFill="1" applyBorder="1" applyAlignment="1">
      <alignment vertical="center"/>
    </xf>
    <xf numFmtId="2" fontId="3" fillId="10" borderId="1" xfId="1" applyNumberFormat="1" applyFill="1" applyBorder="1" applyAlignment="1">
      <alignment horizontal="center" vertical="center" wrapText="1"/>
    </xf>
    <xf numFmtId="1" fontId="2" fillId="10" borderId="1" xfId="1" applyNumberFormat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1" fillId="10" borderId="1" xfId="1" applyFont="1" applyFill="1" applyBorder="1" applyAlignment="1">
      <alignment horizontal="center" vertical="center"/>
    </xf>
    <xf numFmtId="3" fontId="2" fillId="10" borderId="1" xfId="1" applyNumberFormat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1" fontId="2" fillId="11" borderId="1" xfId="1" applyNumberFormat="1" applyFont="1" applyFill="1" applyBorder="1" applyAlignment="1">
      <alignment horizontal="center" vertical="center" wrapText="1"/>
    </xf>
    <xf numFmtId="3" fontId="3" fillId="11" borderId="1" xfId="1" applyNumberFormat="1" applyFill="1" applyBorder="1" applyAlignment="1">
      <alignment horizontal="center" vertical="center" wrapText="1"/>
    </xf>
    <xf numFmtId="1" fontId="3" fillId="11" borderId="1" xfId="1" applyNumberFormat="1" applyFill="1" applyBorder="1" applyAlignment="1">
      <alignment vertical="center"/>
    </xf>
    <xf numFmtId="2" fontId="3" fillId="11" borderId="1" xfId="1" applyNumberFormat="1" applyFill="1" applyBorder="1" applyAlignment="1">
      <alignment horizontal="center" vertical="center" wrapText="1"/>
    </xf>
    <xf numFmtId="1" fontId="2" fillId="11" borderId="1" xfId="1" applyNumberFormat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3" fontId="2" fillId="11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3" fontId="3" fillId="0" borderId="1" xfId="1" applyNumberFormat="1" applyBorder="1" applyAlignment="1">
      <alignment horizontal="center" vertical="center" wrapText="1"/>
    </xf>
    <xf numFmtId="1" fontId="3" fillId="0" borderId="1" xfId="1" applyNumberFormat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1" fontId="3" fillId="2" borderId="1" xfId="1" applyNumberFormat="1" applyFill="1" applyBorder="1" applyAlignment="1">
      <alignment horizontal="center" vertical="center"/>
    </xf>
    <xf numFmtId="2" fontId="3" fillId="2" borderId="1" xfId="1" applyNumberForma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3" fontId="3" fillId="3" borderId="1" xfId="1" applyNumberFormat="1" applyFill="1" applyBorder="1"/>
    <xf numFmtId="0" fontId="3" fillId="3" borderId="1" xfId="1" applyFill="1" applyBorder="1"/>
    <xf numFmtId="1" fontId="3" fillId="3" borderId="1" xfId="1" applyNumberFormat="1" applyFill="1" applyBorder="1"/>
    <xf numFmtId="1" fontId="3" fillId="0" borderId="0" xfId="1" applyNumberFormat="1"/>
  </cellXfs>
  <cellStyles count="2">
    <cellStyle name="Normal" xfId="0" builtinId="0"/>
    <cellStyle name="Normal 2" xfId="1" xr:uid="{52C7C31E-33CB-45DB-B3D7-359436F0C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jrdlt-my.sharepoint.com/personal/darius_grigaliunas_jrd_lt/Documents/Documents/Visi%20darbai%20nuo%202020-02/JST/Paskirstymo%20tvarka/2024%20m..xlsx" TargetMode="External"/><Relationship Id="rId1" Type="http://schemas.openxmlformats.org/officeDocument/2006/relationships/externalLinkPath" Target="2024%20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"/>
      <sheetName val="Jaunų žmonių skaičius 2024 m."/>
      <sheetName val="2024 m."/>
      <sheetName val="2025-2026 m. JST konkursui"/>
    </sheetNames>
    <sheetDataSet>
      <sheetData sheetId="0"/>
      <sheetData sheetId="1"/>
      <sheetData sheetId="2">
        <row r="9">
          <cell r="M9">
            <v>45519.413708492619</v>
          </cell>
        </row>
        <row r="11">
          <cell r="M11">
            <v>152300.58629150738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71A8-7D06-4E4F-8CC0-4FCB26C6255F}">
  <dimension ref="A1:Q93"/>
  <sheetViews>
    <sheetView tabSelected="1" topLeftCell="A76" workbookViewId="0">
      <pane xSplit="3" topLeftCell="D1" activePane="topRight" state="frozen"/>
      <selection pane="topRight" activeCell="J3" sqref="J3"/>
    </sheetView>
  </sheetViews>
  <sheetFormatPr defaultRowHeight="15" x14ac:dyDescent="0.25"/>
  <cols>
    <col min="1" max="1" width="16.140625" style="4" customWidth="1"/>
    <col min="2" max="3" width="9.140625" style="4"/>
    <col min="4" max="4" width="9.5703125" style="4" hidden="1" customWidth="1"/>
    <col min="5" max="6" width="11.5703125" style="4" hidden="1" customWidth="1"/>
    <col min="7" max="9" width="9.140625" style="4" hidden="1" customWidth="1"/>
    <col min="10" max="12" width="11.42578125" style="4" customWidth="1"/>
    <col min="13" max="13" width="9.140625" style="4"/>
    <col min="14" max="14" width="14.5703125" style="4" customWidth="1"/>
    <col min="15" max="15" width="13.5703125" style="4" customWidth="1"/>
    <col min="16" max="16384" width="9.140625" style="4"/>
  </cols>
  <sheetData>
    <row r="1" spans="1:17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32</v>
      </c>
      <c r="K1" s="3" t="s">
        <v>9</v>
      </c>
      <c r="L1" s="3" t="s">
        <v>10</v>
      </c>
      <c r="N1" s="5" t="s">
        <v>11</v>
      </c>
      <c r="O1" s="5" t="s">
        <v>12</v>
      </c>
      <c r="P1" s="6"/>
    </row>
    <row r="2" spans="1:17" ht="30" x14ac:dyDescent="0.25">
      <c r="A2" s="1" t="s">
        <v>13</v>
      </c>
      <c r="B2" s="7">
        <v>2831</v>
      </c>
      <c r="C2" s="8">
        <v>298573</v>
      </c>
      <c r="D2" s="9">
        <v>351</v>
      </c>
      <c r="E2" s="10"/>
      <c r="F2" s="11">
        <f>B2/C2*D2</f>
        <v>3.3281006654988894</v>
      </c>
      <c r="G2" s="12">
        <f>420*L2</f>
        <v>1260</v>
      </c>
      <c r="H2" s="13">
        <f>B2*100/C2</f>
        <v>0.94817682777746148</v>
      </c>
      <c r="I2" s="13">
        <f>H2*N2/100</f>
        <v>1444.07886778529</v>
      </c>
      <c r="J2" s="14">
        <f>INT(I2/420)</f>
        <v>3</v>
      </c>
      <c r="K2" s="13"/>
      <c r="L2" s="12">
        <f>J2+K2</f>
        <v>3</v>
      </c>
      <c r="N2" s="15">
        <f>'[1]2024 m.'!M11</f>
        <v>152300.58629150738</v>
      </c>
      <c r="O2" s="15">
        <f>'[1]2024 m.'!M9</f>
        <v>45519.413708492619</v>
      </c>
      <c r="Q2" s="16"/>
    </row>
    <row r="3" spans="1:17" ht="30" x14ac:dyDescent="0.25">
      <c r="A3" s="1" t="s">
        <v>14</v>
      </c>
      <c r="B3" s="7">
        <v>7924</v>
      </c>
      <c r="C3" s="8">
        <v>298573</v>
      </c>
      <c r="D3" s="9">
        <v>351</v>
      </c>
      <c r="E3" s="17"/>
      <c r="F3" s="11">
        <f>B3/C3*D3</f>
        <v>9.315390206080254</v>
      </c>
      <c r="G3" s="12">
        <f t="shared" ref="G3:G6" si="0">420*L3</f>
        <v>4200</v>
      </c>
      <c r="H3" s="13">
        <f>B3*100/C3</f>
        <v>2.6539573236695881</v>
      </c>
      <c r="I3" s="13">
        <f>H3*$N2/100</f>
        <v>4041.9925638751806</v>
      </c>
      <c r="J3" s="14">
        <f t="shared" ref="J3:J6" si="1">INT(I3/420)</f>
        <v>9</v>
      </c>
      <c r="K3" s="13">
        <v>1</v>
      </c>
      <c r="L3" s="12">
        <f t="shared" ref="L3:L66" si="2">J3+K3</f>
        <v>10</v>
      </c>
    </row>
    <row r="4" spans="1:17" ht="30" x14ac:dyDescent="0.25">
      <c r="A4" s="1" t="s">
        <v>15</v>
      </c>
      <c r="B4" s="7">
        <v>2961</v>
      </c>
      <c r="C4" s="8">
        <v>298573</v>
      </c>
      <c r="D4" s="9">
        <v>351</v>
      </c>
      <c r="E4" s="17"/>
      <c r="F4" s="11">
        <f t="shared" ref="F4:F6" si="3">B4/C4*D4</f>
        <v>3.4809276123427102</v>
      </c>
      <c r="G4" s="12">
        <f t="shared" si="0"/>
        <v>1260</v>
      </c>
      <c r="H4" s="13">
        <f>B4*100/C4</f>
        <v>0.99171726847370656</v>
      </c>
      <c r="I4" s="13">
        <f>H4*$N2/100</f>
        <v>1510.3912142395773</v>
      </c>
      <c r="J4" s="14">
        <f t="shared" si="1"/>
        <v>3</v>
      </c>
      <c r="K4" s="13"/>
      <c r="L4" s="12">
        <f t="shared" si="2"/>
        <v>3</v>
      </c>
    </row>
    <row r="5" spans="1:17" ht="30" x14ac:dyDescent="0.25">
      <c r="A5" s="1" t="s">
        <v>16</v>
      </c>
      <c r="B5" s="7">
        <v>4272</v>
      </c>
      <c r="C5" s="8">
        <v>298573</v>
      </c>
      <c r="D5" s="9">
        <v>351</v>
      </c>
      <c r="E5" s="17"/>
      <c r="F5" s="11">
        <f t="shared" si="3"/>
        <v>5.0221285916676992</v>
      </c>
      <c r="G5" s="12">
        <f t="shared" si="0"/>
        <v>2100</v>
      </c>
      <c r="H5" s="13">
        <f>B5*100/C5</f>
        <v>1.430805866571994</v>
      </c>
      <c r="I5" s="13">
        <f>H5*$N2/100</f>
        <v>2179.1257234824297</v>
      </c>
      <c r="J5" s="14">
        <f t="shared" si="1"/>
        <v>5</v>
      </c>
      <c r="K5" s="13"/>
      <c r="L5" s="12">
        <f t="shared" si="2"/>
        <v>5</v>
      </c>
    </row>
    <row r="6" spans="1:17" ht="30" x14ac:dyDescent="0.25">
      <c r="A6" s="1" t="s">
        <v>17</v>
      </c>
      <c r="B6" s="7">
        <v>3165</v>
      </c>
      <c r="C6" s="8">
        <v>298573</v>
      </c>
      <c r="D6" s="9">
        <v>351</v>
      </c>
      <c r="E6" s="17"/>
      <c r="F6" s="11">
        <f t="shared" si="3"/>
        <v>3.7207483596976285</v>
      </c>
      <c r="G6" s="12">
        <f t="shared" si="0"/>
        <v>1260</v>
      </c>
      <c r="H6" s="13">
        <f>B6*100/C6</f>
        <v>1.060042267720122</v>
      </c>
      <c r="I6" s="13">
        <f>H6*$N2/100</f>
        <v>1614.450588675536</v>
      </c>
      <c r="J6" s="14">
        <f t="shared" si="1"/>
        <v>3</v>
      </c>
      <c r="K6" s="13"/>
      <c r="L6" s="12">
        <f t="shared" si="2"/>
        <v>3</v>
      </c>
    </row>
    <row r="7" spans="1:17" x14ac:dyDescent="0.25">
      <c r="A7" s="1"/>
      <c r="B7" s="7">
        <f>SUM(B2:B6)</f>
        <v>21153</v>
      </c>
      <c r="C7" s="7"/>
      <c r="D7" s="7">
        <f t="shared" ref="D7:G7" si="4">SUM(D2:D6)</f>
        <v>1755</v>
      </c>
      <c r="E7" s="7">
        <f t="shared" si="4"/>
        <v>0</v>
      </c>
      <c r="F7" s="18">
        <f t="shared" si="4"/>
        <v>24.867295435287183</v>
      </c>
      <c r="G7" s="18">
        <f t="shared" si="4"/>
        <v>10080</v>
      </c>
      <c r="H7" s="13"/>
      <c r="I7" s="13"/>
      <c r="J7" s="3">
        <f>SUM(J2:J6)</f>
        <v>23</v>
      </c>
      <c r="K7" s="3"/>
      <c r="L7" s="3">
        <f t="shared" ref="L7" si="5">SUM(L2:L6)</f>
        <v>24</v>
      </c>
    </row>
    <row r="8" spans="1:17" x14ac:dyDescent="0.25">
      <c r="A8" s="19"/>
      <c r="B8" s="20"/>
      <c r="C8" s="20"/>
      <c r="D8" s="21"/>
      <c r="E8" s="7">
        <f>SUM(E2:E6)</f>
        <v>0</v>
      </c>
      <c r="F8" s="22"/>
      <c r="G8" s="22"/>
      <c r="H8" s="23"/>
      <c r="I8" s="23"/>
      <c r="J8" s="24"/>
      <c r="K8" s="24"/>
      <c r="L8" s="25"/>
    </row>
    <row r="9" spans="1:17" x14ac:dyDescent="0.25">
      <c r="A9" s="26"/>
      <c r="B9" s="27"/>
      <c r="C9" s="27"/>
      <c r="D9" s="27"/>
      <c r="E9" s="27"/>
      <c r="F9" s="26"/>
      <c r="G9" s="26"/>
      <c r="H9" s="26"/>
      <c r="I9" s="26"/>
      <c r="J9" s="28"/>
      <c r="K9" s="28"/>
      <c r="L9" s="25"/>
    </row>
    <row r="10" spans="1:17" ht="90" x14ac:dyDescent="0.25">
      <c r="A10" s="29" t="s">
        <v>18</v>
      </c>
      <c r="B10" s="30" t="s">
        <v>1</v>
      </c>
      <c r="C10" s="30" t="s">
        <v>19</v>
      </c>
      <c r="D10" s="30" t="s">
        <v>3</v>
      </c>
      <c r="E10" s="30" t="s">
        <v>4</v>
      </c>
      <c r="F10" s="29" t="s">
        <v>5</v>
      </c>
      <c r="G10" s="29" t="s">
        <v>6</v>
      </c>
      <c r="H10" s="29" t="s">
        <v>20</v>
      </c>
      <c r="I10" s="29" t="s">
        <v>21</v>
      </c>
      <c r="J10" s="31" t="s">
        <v>22</v>
      </c>
      <c r="K10" s="31" t="s">
        <v>9</v>
      </c>
      <c r="L10" s="31" t="s">
        <v>10</v>
      </c>
    </row>
    <row r="11" spans="1:17" ht="30" x14ac:dyDescent="0.25">
      <c r="A11" s="29" t="s">
        <v>23</v>
      </c>
      <c r="B11" s="32">
        <v>48925</v>
      </c>
      <c r="C11" s="32">
        <v>167184</v>
      </c>
      <c r="D11" s="33">
        <v>471</v>
      </c>
      <c r="E11" s="34">
        <f>(B11/1.33)/C11*D11</f>
        <v>103.63474631885484</v>
      </c>
      <c r="F11" s="35">
        <f>B11/C11*D11</f>
        <v>137.83421260407695</v>
      </c>
      <c r="G11" s="36">
        <f>420*L11</f>
        <v>13020</v>
      </c>
      <c r="H11" s="36">
        <f>B11*100/C11</f>
        <v>29.264164034835868</v>
      </c>
      <c r="I11" s="37">
        <f>H11*$O$2/100</f>
        <v>13320.875895348845</v>
      </c>
      <c r="J11" s="38">
        <f>INT(I11/420)</f>
        <v>31</v>
      </c>
      <c r="K11" s="38"/>
      <c r="L11" s="38">
        <f>J11+K11</f>
        <v>31</v>
      </c>
    </row>
    <row r="12" spans="1:17" ht="30" x14ac:dyDescent="0.25">
      <c r="A12" s="29" t="s">
        <v>24</v>
      </c>
      <c r="B12" s="32">
        <v>18395</v>
      </c>
      <c r="C12" s="32">
        <v>298573</v>
      </c>
      <c r="D12" s="33">
        <v>351</v>
      </c>
      <c r="E12" s="34"/>
      <c r="F12" s="35">
        <f>B12/C12*D12</f>
        <v>21.625012978400591</v>
      </c>
      <c r="G12" s="36">
        <f t="shared" ref="G12:G18" si="6">420*L12</f>
        <v>9660</v>
      </c>
      <c r="H12" s="36">
        <f t="shared" ref="H12:H18" si="7">B12*100/C12</f>
        <v>6.1609723585186869</v>
      </c>
      <c r="I12" s="37">
        <f t="shared" ref="I12:I18" si="8">H12*$N$2/100</f>
        <v>9383.1970232816711</v>
      </c>
      <c r="J12" s="38">
        <f t="shared" ref="J12:J18" si="9">INT(I12/420)</f>
        <v>22</v>
      </c>
      <c r="K12" s="38">
        <v>1</v>
      </c>
      <c r="L12" s="38">
        <f t="shared" si="2"/>
        <v>23</v>
      </c>
    </row>
    <row r="13" spans="1:17" ht="30" x14ac:dyDescent="0.25">
      <c r="A13" s="29" t="s">
        <v>25</v>
      </c>
      <c r="B13" s="32">
        <v>7737</v>
      </c>
      <c r="C13" s="32">
        <v>298573</v>
      </c>
      <c r="D13" s="33">
        <v>351</v>
      </c>
      <c r="E13" s="34"/>
      <c r="F13" s="35">
        <f t="shared" ref="F13:F18" si="10">B13/C13*D13</f>
        <v>9.0955545210049138</v>
      </c>
      <c r="G13" s="36">
        <f t="shared" si="6"/>
        <v>4200</v>
      </c>
      <c r="H13" s="36">
        <f t="shared" si="7"/>
        <v>2.5913260743603743</v>
      </c>
      <c r="I13" s="37">
        <f t="shared" si="8"/>
        <v>3946.6048039755528</v>
      </c>
      <c r="J13" s="38">
        <f t="shared" si="9"/>
        <v>9</v>
      </c>
      <c r="K13" s="38">
        <v>1</v>
      </c>
      <c r="L13" s="38">
        <f t="shared" si="2"/>
        <v>10</v>
      </c>
    </row>
    <row r="14" spans="1:17" ht="45" x14ac:dyDescent="0.25">
      <c r="A14" s="29" t="s">
        <v>26</v>
      </c>
      <c r="B14" s="32">
        <v>5080</v>
      </c>
      <c r="C14" s="32">
        <v>298573</v>
      </c>
      <c r="D14" s="33">
        <v>351</v>
      </c>
      <c r="E14" s="34"/>
      <c r="F14" s="35">
        <f t="shared" si="10"/>
        <v>5.9720068458969831</v>
      </c>
      <c r="G14" s="36">
        <f t="shared" si="6"/>
        <v>2940</v>
      </c>
      <c r="H14" s="36">
        <f t="shared" si="7"/>
        <v>1.7014264518225024</v>
      </c>
      <c r="I14" s="37">
        <f t="shared" si="8"/>
        <v>2591.2824614444626</v>
      </c>
      <c r="J14" s="38">
        <f t="shared" si="9"/>
        <v>6</v>
      </c>
      <c r="K14" s="38">
        <v>1</v>
      </c>
      <c r="L14" s="38">
        <f t="shared" si="2"/>
        <v>7</v>
      </c>
    </row>
    <row r="15" spans="1:17" ht="30" x14ac:dyDescent="0.25">
      <c r="A15" s="29" t="s">
        <v>27</v>
      </c>
      <c r="B15" s="32">
        <v>7289</v>
      </c>
      <c r="C15" s="32">
        <v>298573</v>
      </c>
      <c r="D15" s="33">
        <v>351</v>
      </c>
      <c r="E15" s="34"/>
      <c r="F15" s="35">
        <f t="shared" si="10"/>
        <v>8.5688893503431327</v>
      </c>
      <c r="G15" s="36">
        <f t="shared" si="6"/>
        <v>3780</v>
      </c>
      <c r="H15" s="36">
        <f t="shared" si="7"/>
        <v>2.4412790171917758</v>
      </c>
      <c r="I15" s="37">
        <f t="shared" si="8"/>
        <v>3718.0822561946238</v>
      </c>
      <c r="J15" s="38">
        <f t="shared" si="9"/>
        <v>8</v>
      </c>
      <c r="K15" s="38">
        <v>1</v>
      </c>
      <c r="L15" s="38">
        <f t="shared" si="2"/>
        <v>9</v>
      </c>
    </row>
    <row r="16" spans="1:17" ht="30" x14ac:dyDescent="0.25">
      <c r="A16" s="29" t="s">
        <v>28</v>
      </c>
      <c r="B16" s="39">
        <v>548</v>
      </c>
      <c r="C16" s="32">
        <v>298573</v>
      </c>
      <c r="D16" s="33">
        <v>351</v>
      </c>
      <c r="E16" s="34"/>
      <c r="F16" s="35">
        <f t="shared" si="10"/>
        <v>0.64422436054164312</v>
      </c>
      <c r="G16" s="36">
        <f t="shared" si="6"/>
        <v>840</v>
      </c>
      <c r="H16" s="36">
        <f t="shared" si="7"/>
        <v>0.18353970385801796</v>
      </c>
      <c r="I16" s="37">
        <f t="shared" si="8"/>
        <v>279.53204505345775</v>
      </c>
      <c r="J16" s="40">
        <f t="shared" si="9"/>
        <v>0</v>
      </c>
      <c r="K16" s="38">
        <v>2</v>
      </c>
      <c r="L16" s="38">
        <f t="shared" si="2"/>
        <v>2</v>
      </c>
    </row>
    <row r="17" spans="1:12" ht="30" x14ac:dyDescent="0.25">
      <c r="A17" s="29" t="s">
        <v>29</v>
      </c>
      <c r="B17" s="32">
        <v>5078</v>
      </c>
      <c r="C17" s="32">
        <v>298573</v>
      </c>
      <c r="D17" s="33">
        <v>351</v>
      </c>
      <c r="E17" s="34"/>
      <c r="F17" s="35">
        <f t="shared" si="10"/>
        <v>5.9696556620993864</v>
      </c>
      <c r="G17" s="36">
        <f t="shared" si="6"/>
        <v>2940</v>
      </c>
      <c r="H17" s="36">
        <f t="shared" si="7"/>
        <v>1.7007565988887139</v>
      </c>
      <c r="I17" s="37">
        <f t="shared" si="8"/>
        <v>2590.2622714990121</v>
      </c>
      <c r="J17" s="38">
        <f t="shared" si="9"/>
        <v>6</v>
      </c>
      <c r="K17" s="38">
        <v>1</v>
      </c>
      <c r="L17" s="38">
        <f t="shared" si="2"/>
        <v>7</v>
      </c>
    </row>
    <row r="18" spans="1:12" ht="30" x14ac:dyDescent="0.25">
      <c r="A18" s="29" t="s">
        <v>30</v>
      </c>
      <c r="B18" s="32">
        <v>4048</v>
      </c>
      <c r="C18" s="32">
        <v>298573</v>
      </c>
      <c r="D18" s="33">
        <v>351</v>
      </c>
      <c r="E18" s="34"/>
      <c r="F18" s="35">
        <f t="shared" si="10"/>
        <v>4.7587960063368087</v>
      </c>
      <c r="G18" s="36">
        <f t="shared" si="6"/>
        <v>1680</v>
      </c>
      <c r="H18" s="36">
        <f t="shared" si="7"/>
        <v>1.3557823379876948</v>
      </c>
      <c r="I18" s="37">
        <f t="shared" si="8"/>
        <v>2064.8644495919652</v>
      </c>
      <c r="J18" s="38">
        <f t="shared" si="9"/>
        <v>4</v>
      </c>
      <c r="K18" s="38"/>
      <c r="L18" s="38">
        <f t="shared" si="2"/>
        <v>4</v>
      </c>
    </row>
    <row r="19" spans="1:12" x14ac:dyDescent="0.25">
      <c r="A19" s="29"/>
      <c r="B19" s="41">
        <f>SUM(B11:B18)</f>
        <v>97100</v>
      </c>
      <c r="C19" s="30"/>
      <c r="D19" s="42">
        <f t="shared" ref="D19:G19" si="11">SUM(D11:D18)</f>
        <v>2928</v>
      </c>
      <c r="E19" s="30">
        <f t="shared" si="11"/>
        <v>103.63474631885484</v>
      </c>
      <c r="F19" s="29">
        <f t="shared" si="11"/>
        <v>194.4683523287004</v>
      </c>
      <c r="G19" s="29">
        <f t="shared" si="11"/>
        <v>39060</v>
      </c>
      <c r="H19" s="37"/>
      <c r="I19" s="37"/>
      <c r="J19" s="31">
        <f>SUM(J11:J18)</f>
        <v>86</v>
      </c>
      <c r="K19" s="31"/>
      <c r="L19" s="31">
        <f t="shared" ref="L19" si="12">SUM(L11:L18)</f>
        <v>93</v>
      </c>
    </row>
    <row r="20" spans="1:12" x14ac:dyDescent="0.25">
      <c r="A20" s="26"/>
      <c r="B20" s="27"/>
      <c r="C20" s="27"/>
      <c r="D20" s="27"/>
      <c r="E20" s="27"/>
      <c r="F20" s="26"/>
      <c r="G20" s="26"/>
      <c r="H20" s="26"/>
      <c r="I20" s="26"/>
      <c r="J20" s="28"/>
      <c r="K20" s="28"/>
      <c r="L20" s="25"/>
    </row>
    <row r="21" spans="1:12" ht="90" x14ac:dyDescent="0.25">
      <c r="A21" s="43" t="s">
        <v>31</v>
      </c>
      <c r="B21" s="44" t="s">
        <v>1</v>
      </c>
      <c r="C21" s="44" t="s">
        <v>19</v>
      </c>
      <c r="D21" s="44" t="s">
        <v>3</v>
      </c>
      <c r="E21" s="44" t="s">
        <v>4</v>
      </c>
      <c r="F21" s="43" t="s">
        <v>5</v>
      </c>
      <c r="G21" s="43" t="s">
        <v>6</v>
      </c>
      <c r="H21" s="43" t="s">
        <v>20</v>
      </c>
      <c r="I21" s="43" t="s">
        <v>21</v>
      </c>
      <c r="J21" s="45" t="s">
        <v>32</v>
      </c>
      <c r="K21" s="45" t="s">
        <v>9</v>
      </c>
      <c r="L21" s="45" t="s">
        <v>10</v>
      </c>
    </row>
    <row r="22" spans="1:12" ht="30" x14ac:dyDescent="0.25">
      <c r="A22" s="43" t="s">
        <v>33</v>
      </c>
      <c r="B22" s="46">
        <v>11392</v>
      </c>
      <c r="C22" s="46">
        <v>298573</v>
      </c>
      <c r="D22" s="47">
        <v>351</v>
      </c>
      <c r="E22" s="48"/>
      <c r="F22" s="49">
        <f>B22/C22*D22</f>
        <v>13.392342911113866</v>
      </c>
      <c r="G22" s="50">
        <f>420*L22</f>
        <v>5880</v>
      </c>
      <c r="H22" s="50">
        <f>B22*100/C22</f>
        <v>3.8154823108586511</v>
      </c>
      <c r="I22" s="51">
        <f>H22*$N$2/100</f>
        <v>5811.0019292864799</v>
      </c>
      <c r="J22" s="51">
        <f>INT(I22/420)</f>
        <v>13</v>
      </c>
      <c r="K22" s="51">
        <v>1</v>
      </c>
      <c r="L22" s="51">
        <f t="shared" si="2"/>
        <v>14</v>
      </c>
    </row>
    <row r="23" spans="1:12" ht="45" x14ac:dyDescent="0.25">
      <c r="A23" s="43" t="s">
        <v>34</v>
      </c>
      <c r="B23" s="46">
        <v>23934</v>
      </c>
      <c r="C23" s="46">
        <v>167184</v>
      </c>
      <c r="D23" s="47">
        <v>471</v>
      </c>
      <c r="E23" s="48">
        <f>(B23/1.33)/C23*D23</f>
        <v>50.697884893111329</v>
      </c>
      <c r="F23" s="49">
        <f>B23/C23*D23</f>
        <v>67.428186907838082</v>
      </c>
      <c r="G23" s="50">
        <f t="shared" ref="G23:G28" si="13">420*L23</f>
        <v>6300</v>
      </c>
      <c r="H23" s="50">
        <f t="shared" ref="H23:H28" si="14">B23*100/C23</f>
        <v>14.315963250071777</v>
      </c>
      <c r="I23" s="51">
        <f>H23*$O$2/100</f>
        <v>6516.542538155938</v>
      </c>
      <c r="J23" s="51">
        <f t="shared" ref="J23:J28" si="15">INT(I23/420)</f>
        <v>15</v>
      </c>
      <c r="K23" s="51"/>
      <c r="L23" s="51">
        <f t="shared" si="2"/>
        <v>15</v>
      </c>
    </row>
    <row r="24" spans="1:12" ht="30" x14ac:dyDescent="0.25">
      <c r="A24" s="43" t="s">
        <v>35</v>
      </c>
      <c r="B24" s="46">
        <v>6587</v>
      </c>
      <c r="C24" s="46">
        <v>298573</v>
      </c>
      <c r="D24" s="47">
        <v>351</v>
      </c>
      <c r="E24" s="48"/>
      <c r="F24" s="49">
        <f t="shared" ref="F24:F28" si="16">B24/C24*D24</f>
        <v>7.743623837386501</v>
      </c>
      <c r="G24" s="50">
        <f t="shared" si="13"/>
        <v>3360</v>
      </c>
      <c r="H24" s="50">
        <f t="shared" si="14"/>
        <v>2.2061606374320517</v>
      </c>
      <c r="I24" s="51">
        <f>H24*$N$2/100</f>
        <v>3359.9955853414708</v>
      </c>
      <c r="J24" s="51">
        <f t="shared" si="15"/>
        <v>7</v>
      </c>
      <c r="K24" s="51">
        <v>1</v>
      </c>
      <c r="L24" s="51">
        <f t="shared" si="2"/>
        <v>8</v>
      </c>
    </row>
    <row r="25" spans="1:12" ht="30" x14ac:dyDescent="0.25">
      <c r="A25" s="43" t="s">
        <v>36</v>
      </c>
      <c r="B25" s="46">
        <v>6320</v>
      </c>
      <c r="C25" s="46">
        <v>298573</v>
      </c>
      <c r="D25" s="47">
        <v>351</v>
      </c>
      <c r="E25" s="48"/>
      <c r="F25" s="49">
        <f t="shared" si="16"/>
        <v>7.42974080040727</v>
      </c>
      <c r="G25" s="50">
        <f t="shared" si="13"/>
        <v>3360</v>
      </c>
      <c r="H25" s="50">
        <f t="shared" si="14"/>
        <v>2.1167352707713021</v>
      </c>
      <c r="I25" s="51">
        <f>H25*$N$2/100</f>
        <v>3223.8002276238194</v>
      </c>
      <c r="J25" s="51">
        <f t="shared" si="15"/>
        <v>7</v>
      </c>
      <c r="K25" s="51">
        <v>1</v>
      </c>
      <c r="L25" s="51">
        <f t="shared" si="2"/>
        <v>8</v>
      </c>
    </row>
    <row r="26" spans="1:12" ht="30" x14ac:dyDescent="0.25">
      <c r="A26" s="43" t="s">
        <v>37</v>
      </c>
      <c r="B26" s="52">
        <v>609</v>
      </c>
      <c r="C26" s="46">
        <v>298573</v>
      </c>
      <c r="D26" s="47">
        <v>351</v>
      </c>
      <c r="E26" s="48"/>
      <c r="F26" s="49">
        <f t="shared" si="16"/>
        <v>0.71593546636835892</v>
      </c>
      <c r="G26" s="50">
        <f t="shared" si="13"/>
        <v>840</v>
      </c>
      <c r="H26" s="50">
        <f t="shared" si="14"/>
        <v>0.20397021833856377</v>
      </c>
      <c r="I26" s="51">
        <f>H26*$N$2/100</f>
        <v>310.64783838970033</v>
      </c>
      <c r="J26" s="53">
        <f t="shared" si="15"/>
        <v>0</v>
      </c>
      <c r="K26" s="51">
        <v>2</v>
      </c>
      <c r="L26" s="51">
        <f t="shared" si="2"/>
        <v>2</v>
      </c>
    </row>
    <row r="27" spans="1:12" ht="30" x14ac:dyDescent="0.25">
      <c r="A27" s="43" t="s">
        <v>38</v>
      </c>
      <c r="B27" s="46">
        <v>2602</v>
      </c>
      <c r="C27" s="46">
        <v>298573</v>
      </c>
      <c r="D27" s="47">
        <v>351</v>
      </c>
      <c r="E27" s="48"/>
      <c r="F27" s="49">
        <f t="shared" si="16"/>
        <v>3.0588901206740062</v>
      </c>
      <c r="G27" s="50">
        <f t="shared" si="13"/>
        <v>1260</v>
      </c>
      <c r="H27" s="50">
        <f t="shared" si="14"/>
        <v>0.87147866685869113</v>
      </c>
      <c r="I27" s="51">
        <f>H27*$N$2/100</f>
        <v>1327.2671190311989</v>
      </c>
      <c r="J27" s="51">
        <f t="shared" si="15"/>
        <v>3</v>
      </c>
      <c r="K27" s="51"/>
      <c r="L27" s="51">
        <f t="shared" si="2"/>
        <v>3</v>
      </c>
    </row>
    <row r="28" spans="1:12" ht="30" x14ac:dyDescent="0.25">
      <c r="A28" s="43" t="s">
        <v>39</v>
      </c>
      <c r="B28" s="46">
        <v>2464</v>
      </c>
      <c r="C28" s="46">
        <v>298573</v>
      </c>
      <c r="D28" s="47">
        <v>351</v>
      </c>
      <c r="E28" s="48"/>
      <c r="F28" s="49">
        <f t="shared" si="16"/>
        <v>2.8966584386397969</v>
      </c>
      <c r="G28" s="50">
        <f t="shared" si="13"/>
        <v>840</v>
      </c>
      <c r="H28" s="50">
        <f t="shared" si="14"/>
        <v>0.82525881442729254</v>
      </c>
      <c r="I28" s="51">
        <f>H28*$N$2/100</f>
        <v>1256.8740127951094</v>
      </c>
      <c r="J28" s="51">
        <f t="shared" si="15"/>
        <v>2</v>
      </c>
      <c r="K28" s="51"/>
      <c r="L28" s="51">
        <f t="shared" si="2"/>
        <v>2</v>
      </c>
    </row>
    <row r="29" spans="1:12" x14ac:dyDescent="0.25">
      <c r="A29" s="43"/>
      <c r="B29" s="54">
        <f>SUM(B22:B28)</f>
        <v>53908</v>
      </c>
      <c r="C29" s="44"/>
      <c r="D29" s="55">
        <f t="shared" ref="D29:G29" si="17">SUM(D22:D28)</f>
        <v>2577</v>
      </c>
      <c r="E29" s="44">
        <f t="shared" si="17"/>
        <v>50.697884893111329</v>
      </c>
      <c r="F29" s="43">
        <f t="shared" si="17"/>
        <v>102.66537848242788</v>
      </c>
      <c r="G29" s="43">
        <f t="shared" si="17"/>
        <v>21840</v>
      </c>
      <c r="H29" s="51"/>
      <c r="I29" s="51"/>
      <c r="J29" s="50">
        <f>SUM(J22:J28)</f>
        <v>47</v>
      </c>
      <c r="K29" s="50"/>
      <c r="L29" s="50">
        <f t="shared" ref="L29" si="18">SUM(L22:L28)</f>
        <v>52</v>
      </c>
    </row>
    <row r="30" spans="1:12" x14ac:dyDescent="0.25">
      <c r="A30" s="26"/>
      <c r="B30" s="27"/>
      <c r="C30" s="27"/>
      <c r="D30" s="27"/>
      <c r="E30" s="27"/>
      <c r="F30" s="26"/>
      <c r="G30" s="26"/>
      <c r="H30" s="26"/>
      <c r="I30" s="26"/>
      <c r="J30" s="28"/>
      <c r="K30" s="28"/>
      <c r="L30" s="25"/>
    </row>
    <row r="31" spans="1:12" ht="90" x14ac:dyDescent="0.25">
      <c r="A31" s="56" t="s">
        <v>40</v>
      </c>
      <c r="B31" s="57" t="s">
        <v>1</v>
      </c>
      <c r="C31" s="57" t="s">
        <v>19</v>
      </c>
      <c r="D31" s="57" t="s">
        <v>3</v>
      </c>
      <c r="E31" s="57" t="s">
        <v>4</v>
      </c>
      <c r="F31" s="56" t="s">
        <v>5</v>
      </c>
      <c r="G31" s="56" t="s">
        <v>6</v>
      </c>
      <c r="H31" s="56" t="s">
        <v>20</v>
      </c>
      <c r="I31" s="56" t="s">
        <v>21</v>
      </c>
      <c r="J31" s="58" t="s">
        <v>32</v>
      </c>
      <c r="K31" s="58" t="s">
        <v>9</v>
      </c>
      <c r="L31" s="58" t="s">
        <v>10</v>
      </c>
    </row>
    <row r="32" spans="1:12" ht="30" x14ac:dyDescent="0.25">
      <c r="A32" s="56" t="s">
        <v>41</v>
      </c>
      <c r="B32" s="59">
        <v>8970</v>
      </c>
      <c r="C32" s="59">
        <v>298573</v>
      </c>
      <c r="D32" s="60">
        <v>351</v>
      </c>
      <c r="E32" s="61"/>
      <c r="F32" s="62">
        <f>B32/C32*D32</f>
        <v>10.545059332223611</v>
      </c>
      <c r="G32" s="63">
        <f>420*L32</f>
        <v>4620</v>
      </c>
      <c r="H32" s="63">
        <f>B32*100/C32</f>
        <v>3.0042904080409145</v>
      </c>
      <c r="I32" s="64">
        <f t="shared" ref="I32:I36" si="19">H32*$N$2/100</f>
        <v>4575.551905345832</v>
      </c>
      <c r="J32" s="65">
        <f>INT(I32/420)</f>
        <v>10</v>
      </c>
      <c r="K32" s="65">
        <v>1</v>
      </c>
      <c r="L32" s="65">
        <f t="shared" si="2"/>
        <v>11</v>
      </c>
    </row>
    <row r="33" spans="1:12" ht="30" x14ac:dyDescent="0.25">
      <c r="A33" s="56" t="s">
        <v>42</v>
      </c>
      <c r="B33" s="59">
        <v>4603</v>
      </c>
      <c r="C33" s="59">
        <v>298573</v>
      </c>
      <c r="D33" s="60">
        <v>351</v>
      </c>
      <c r="E33" s="61"/>
      <c r="F33" s="62">
        <f t="shared" ref="F33:F36" si="20">B33/C33*D33</f>
        <v>5.411249510170042</v>
      </c>
      <c r="G33" s="63">
        <f t="shared" ref="G33:G36" si="21">420*L33</f>
        <v>2100</v>
      </c>
      <c r="H33" s="63">
        <f>B33*100/C33</f>
        <v>1.5416665271139722</v>
      </c>
      <c r="I33" s="64">
        <f t="shared" si="19"/>
        <v>2347.9671594545002</v>
      </c>
      <c r="J33" s="65">
        <f t="shared" ref="J33:J36" si="22">INT(I33/420)</f>
        <v>5</v>
      </c>
      <c r="K33" s="65"/>
      <c r="L33" s="65">
        <f t="shared" si="2"/>
        <v>5</v>
      </c>
    </row>
    <row r="34" spans="1:12" ht="45" x14ac:dyDescent="0.25">
      <c r="A34" s="56" t="s">
        <v>43</v>
      </c>
      <c r="B34" s="59">
        <v>5965</v>
      </c>
      <c r="C34" s="59">
        <v>298573</v>
      </c>
      <c r="D34" s="60">
        <v>351</v>
      </c>
      <c r="E34" s="61"/>
      <c r="F34" s="62">
        <f t="shared" si="20"/>
        <v>7.0124056763337608</v>
      </c>
      <c r="G34" s="63">
        <f t="shared" si="21"/>
        <v>3360</v>
      </c>
      <c r="H34" s="63">
        <f>B34*100/C34</f>
        <v>1.9978363750238635</v>
      </c>
      <c r="I34" s="64">
        <f t="shared" si="19"/>
        <v>3042.7165123063423</v>
      </c>
      <c r="J34" s="65">
        <f t="shared" si="22"/>
        <v>7</v>
      </c>
      <c r="K34" s="65">
        <v>1</v>
      </c>
      <c r="L34" s="65">
        <f t="shared" si="2"/>
        <v>8</v>
      </c>
    </row>
    <row r="35" spans="1:12" ht="30" x14ac:dyDescent="0.25">
      <c r="A35" s="56" t="s">
        <v>44</v>
      </c>
      <c r="B35" s="59">
        <v>1860</v>
      </c>
      <c r="C35" s="59">
        <v>298573</v>
      </c>
      <c r="D35" s="60">
        <v>351</v>
      </c>
      <c r="E35" s="61"/>
      <c r="F35" s="62">
        <f t="shared" si="20"/>
        <v>2.1866009317654309</v>
      </c>
      <c r="G35" s="63">
        <f t="shared" si="21"/>
        <v>840</v>
      </c>
      <c r="H35" s="63">
        <f>B35*100/C35</f>
        <v>0.62296322842319973</v>
      </c>
      <c r="I35" s="64">
        <f t="shared" si="19"/>
        <v>948.7766492690356</v>
      </c>
      <c r="J35" s="65">
        <f t="shared" si="22"/>
        <v>2</v>
      </c>
      <c r="K35" s="65"/>
      <c r="L35" s="65">
        <f t="shared" si="2"/>
        <v>2</v>
      </c>
    </row>
    <row r="36" spans="1:12" ht="30" x14ac:dyDescent="0.25">
      <c r="A36" s="56" t="s">
        <v>45</v>
      </c>
      <c r="B36" s="59">
        <v>1846</v>
      </c>
      <c r="C36" s="59">
        <v>298573</v>
      </c>
      <c r="D36" s="60">
        <v>351</v>
      </c>
      <c r="E36" s="61"/>
      <c r="F36" s="62">
        <f t="shared" si="20"/>
        <v>2.1701426451822505</v>
      </c>
      <c r="G36" s="63">
        <f t="shared" si="21"/>
        <v>840</v>
      </c>
      <c r="H36" s="63">
        <f>B36*100/C36</f>
        <v>0.618274257886681</v>
      </c>
      <c r="I36" s="64">
        <f t="shared" si="19"/>
        <v>941.63531965088146</v>
      </c>
      <c r="J36" s="65">
        <f t="shared" si="22"/>
        <v>2</v>
      </c>
      <c r="K36" s="65"/>
      <c r="L36" s="65">
        <f t="shared" si="2"/>
        <v>2</v>
      </c>
    </row>
    <row r="37" spans="1:12" x14ac:dyDescent="0.25">
      <c r="A37" s="56"/>
      <c r="B37" s="59">
        <f>SUM(B32:B36)</f>
        <v>23244</v>
      </c>
      <c r="C37" s="59"/>
      <c r="D37" s="59">
        <f t="shared" ref="D37:G37" si="23">SUM(D32:D36)</f>
        <v>1755</v>
      </c>
      <c r="E37" s="59">
        <f t="shared" si="23"/>
        <v>0</v>
      </c>
      <c r="F37" s="66">
        <f t="shared" si="23"/>
        <v>27.325458095675092</v>
      </c>
      <c r="G37" s="66">
        <f t="shared" si="23"/>
        <v>11760</v>
      </c>
      <c r="H37" s="64"/>
      <c r="I37" s="64"/>
      <c r="J37" s="63">
        <f>SUM(J32:J36)</f>
        <v>26</v>
      </c>
      <c r="K37" s="63"/>
      <c r="L37" s="63">
        <f t="shared" ref="L37" si="24">SUM(L32:L36)</f>
        <v>28</v>
      </c>
    </row>
    <row r="38" spans="1:12" x14ac:dyDescent="0.25">
      <c r="A38" s="26"/>
      <c r="B38" s="27"/>
      <c r="C38" s="27"/>
      <c r="D38" s="27"/>
      <c r="E38" s="27"/>
      <c r="F38" s="26"/>
      <c r="G38" s="26"/>
      <c r="H38" s="26"/>
      <c r="I38" s="26"/>
      <c r="J38" s="28"/>
      <c r="K38" s="28"/>
      <c r="L38" s="25"/>
    </row>
    <row r="39" spans="1:12" ht="90" x14ac:dyDescent="0.25">
      <c r="A39" s="67" t="s">
        <v>46</v>
      </c>
      <c r="B39" s="68" t="s">
        <v>1</v>
      </c>
      <c r="C39" s="68" t="s">
        <v>19</v>
      </c>
      <c r="D39" s="68" t="s">
        <v>3</v>
      </c>
      <c r="E39" s="68" t="s">
        <v>4</v>
      </c>
      <c r="F39" s="67" t="s">
        <v>5</v>
      </c>
      <c r="G39" s="67" t="s">
        <v>6</v>
      </c>
      <c r="H39" s="67" t="s">
        <v>20</v>
      </c>
      <c r="I39" s="67" t="s">
        <v>21</v>
      </c>
      <c r="J39" s="69" t="s">
        <v>22</v>
      </c>
      <c r="K39" s="69" t="s">
        <v>9</v>
      </c>
      <c r="L39" s="69" t="s">
        <v>10</v>
      </c>
    </row>
    <row r="40" spans="1:12" ht="45" x14ac:dyDescent="0.25">
      <c r="A40" s="67" t="s">
        <v>47</v>
      </c>
      <c r="B40" s="70">
        <v>12832</v>
      </c>
      <c r="C40" s="70">
        <v>298573</v>
      </c>
      <c r="D40" s="71">
        <v>351</v>
      </c>
      <c r="E40" s="72"/>
      <c r="F40" s="73">
        <f>B40/C40*D40</f>
        <v>15.085195245383876</v>
      </c>
      <c r="G40" s="74">
        <f>420*L40</f>
        <v>6720</v>
      </c>
      <c r="H40" s="74">
        <f t="shared" ref="H40:H45" si="25">B40*100/C40</f>
        <v>4.2977764231862894</v>
      </c>
      <c r="I40" s="75">
        <f t="shared" ref="I40:I45" si="26">H40*$N$2/100</f>
        <v>6545.5386900108933</v>
      </c>
      <c r="J40" s="75">
        <f>INT(I40/420)</f>
        <v>15</v>
      </c>
      <c r="K40" s="75">
        <v>1</v>
      </c>
      <c r="L40" s="75">
        <f t="shared" si="2"/>
        <v>16</v>
      </c>
    </row>
    <row r="41" spans="1:12" ht="30" x14ac:dyDescent="0.25">
      <c r="A41" s="67" t="s">
        <v>48</v>
      </c>
      <c r="B41" s="70">
        <v>4289</v>
      </c>
      <c r="C41" s="70">
        <v>298573</v>
      </c>
      <c r="D41" s="71">
        <v>351</v>
      </c>
      <c r="E41" s="72"/>
      <c r="F41" s="73">
        <f t="shared" ref="F41:F45" si="27">B41/C41*D41</f>
        <v>5.0421136539472755</v>
      </c>
      <c r="G41" s="74">
        <f t="shared" ref="G41:G45" si="28">420*L41</f>
        <v>2100</v>
      </c>
      <c r="H41" s="74">
        <f t="shared" si="25"/>
        <v>1.4364996165091954</v>
      </c>
      <c r="I41" s="75">
        <f t="shared" si="26"/>
        <v>2187.79733801876</v>
      </c>
      <c r="J41" s="75">
        <f t="shared" ref="J41:J45" si="29">INT(I41/420)</f>
        <v>5</v>
      </c>
      <c r="K41" s="75"/>
      <c r="L41" s="75">
        <f t="shared" si="2"/>
        <v>5</v>
      </c>
    </row>
    <row r="42" spans="1:12" ht="30" x14ac:dyDescent="0.25">
      <c r="A42" s="67" t="s">
        <v>49</v>
      </c>
      <c r="B42" s="70">
        <v>2625</v>
      </c>
      <c r="C42" s="70">
        <v>298573</v>
      </c>
      <c r="D42" s="71">
        <v>351</v>
      </c>
      <c r="E42" s="72"/>
      <c r="F42" s="73">
        <f t="shared" si="27"/>
        <v>3.0859287343463739</v>
      </c>
      <c r="G42" s="74">
        <f t="shared" si="28"/>
        <v>1260</v>
      </c>
      <c r="H42" s="74">
        <f t="shared" si="25"/>
        <v>0.87918197559725764</v>
      </c>
      <c r="I42" s="75">
        <f t="shared" si="26"/>
        <v>1338.9993034038807</v>
      </c>
      <c r="J42" s="75">
        <f t="shared" si="29"/>
        <v>3</v>
      </c>
      <c r="K42" s="75"/>
      <c r="L42" s="75">
        <f t="shared" si="2"/>
        <v>3</v>
      </c>
    </row>
    <row r="43" spans="1:12" ht="30" x14ac:dyDescent="0.25">
      <c r="A43" s="67" t="s">
        <v>50</v>
      </c>
      <c r="B43" s="70">
        <v>3650</v>
      </c>
      <c r="C43" s="70">
        <v>298573</v>
      </c>
      <c r="D43" s="71">
        <v>351</v>
      </c>
      <c r="E43" s="72"/>
      <c r="F43" s="73">
        <f t="shared" si="27"/>
        <v>4.290910430614959</v>
      </c>
      <c r="G43" s="74">
        <f t="shared" si="28"/>
        <v>1680</v>
      </c>
      <c r="H43" s="74">
        <f t="shared" si="25"/>
        <v>1.2224816041638058</v>
      </c>
      <c r="I43" s="75">
        <f t="shared" si="26"/>
        <v>1861.8466504473006</v>
      </c>
      <c r="J43" s="75">
        <f t="shared" si="29"/>
        <v>4</v>
      </c>
      <c r="K43" s="75"/>
      <c r="L43" s="75">
        <f t="shared" si="2"/>
        <v>4</v>
      </c>
    </row>
    <row r="44" spans="1:12" ht="45" x14ac:dyDescent="0.25">
      <c r="A44" s="67" t="s">
        <v>51</v>
      </c>
      <c r="B44" s="70">
        <v>6079</v>
      </c>
      <c r="C44" s="70">
        <v>298573</v>
      </c>
      <c r="D44" s="71">
        <v>351</v>
      </c>
      <c r="E44" s="72"/>
      <c r="F44" s="73">
        <f t="shared" si="27"/>
        <v>7.1464231527968032</v>
      </c>
      <c r="G44" s="74">
        <f t="shared" si="28"/>
        <v>3360</v>
      </c>
      <c r="H44" s="74">
        <f t="shared" si="25"/>
        <v>2.0360179922498016</v>
      </c>
      <c r="I44" s="75">
        <f t="shared" si="26"/>
        <v>3100.8673391970251</v>
      </c>
      <c r="J44" s="75">
        <f t="shared" si="29"/>
        <v>7</v>
      </c>
      <c r="K44" s="75">
        <v>1</v>
      </c>
      <c r="L44" s="75">
        <f t="shared" si="2"/>
        <v>8</v>
      </c>
    </row>
    <row r="45" spans="1:12" ht="30" x14ac:dyDescent="0.25">
      <c r="A45" s="67" t="s">
        <v>52</v>
      </c>
      <c r="B45" s="70">
        <v>3807</v>
      </c>
      <c r="C45" s="70">
        <v>298573</v>
      </c>
      <c r="D45" s="71">
        <v>351</v>
      </c>
      <c r="E45" s="72"/>
      <c r="F45" s="73">
        <f t="shared" si="27"/>
        <v>4.4754783587263418</v>
      </c>
      <c r="G45" s="74">
        <f t="shared" si="28"/>
        <v>1680</v>
      </c>
      <c r="H45" s="74">
        <f t="shared" si="25"/>
        <v>1.2750650594661943</v>
      </c>
      <c r="I45" s="75">
        <f t="shared" si="26"/>
        <v>1941.9315611651712</v>
      </c>
      <c r="J45" s="75">
        <f t="shared" si="29"/>
        <v>4</v>
      </c>
      <c r="K45" s="75"/>
      <c r="L45" s="75">
        <f t="shared" si="2"/>
        <v>4</v>
      </c>
    </row>
    <row r="46" spans="1:12" x14ac:dyDescent="0.25">
      <c r="A46" s="67"/>
      <c r="B46" s="70">
        <f>SUM(B40:B45)</f>
        <v>33282</v>
      </c>
      <c r="C46" s="70"/>
      <c r="D46" s="70">
        <f t="shared" ref="D46:F46" si="30">SUM(D40:D45)</f>
        <v>2106</v>
      </c>
      <c r="E46" s="70">
        <f t="shared" si="30"/>
        <v>0</v>
      </c>
      <c r="F46" s="76">
        <f t="shared" si="30"/>
        <v>39.126049575815635</v>
      </c>
      <c r="G46" s="76">
        <f>SUM(G40:G45)</f>
        <v>16800</v>
      </c>
      <c r="H46" s="77"/>
      <c r="I46" s="77"/>
      <c r="J46" s="78">
        <f>SUM(J40:J45)</f>
        <v>38</v>
      </c>
      <c r="K46" s="78"/>
      <c r="L46" s="78">
        <f t="shared" ref="L46" si="31">SUM(L40:L45)</f>
        <v>40</v>
      </c>
    </row>
    <row r="47" spans="1:12" x14ac:dyDescent="0.25">
      <c r="A47" s="26"/>
      <c r="B47" s="27"/>
      <c r="C47" s="27"/>
      <c r="D47" s="27"/>
      <c r="E47" s="27"/>
      <c r="F47" s="26"/>
      <c r="G47" s="26"/>
      <c r="H47" s="26"/>
      <c r="I47" s="26"/>
      <c r="J47" s="28"/>
      <c r="K47" s="28"/>
      <c r="L47" s="25"/>
    </row>
    <row r="48" spans="1:12" ht="90" x14ac:dyDescent="0.25">
      <c r="A48" s="79" t="s">
        <v>53</v>
      </c>
      <c r="B48" s="80" t="s">
        <v>1</v>
      </c>
      <c r="C48" s="80" t="s">
        <v>19</v>
      </c>
      <c r="D48" s="80" t="s">
        <v>3</v>
      </c>
      <c r="E48" s="80" t="s">
        <v>4</v>
      </c>
      <c r="F48" s="79" t="s">
        <v>5</v>
      </c>
      <c r="G48" s="79" t="s">
        <v>6</v>
      </c>
      <c r="H48" s="79" t="s">
        <v>20</v>
      </c>
      <c r="I48" s="79" t="s">
        <v>21</v>
      </c>
      <c r="J48" s="81" t="s">
        <v>22</v>
      </c>
      <c r="K48" s="81" t="s">
        <v>9</v>
      </c>
      <c r="L48" s="81" t="s">
        <v>10</v>
      </c>
    </row>
    <row r="49" spans="1:12" ht="30" x14ac:dyDescent="0.25">
      <c r="A49" s="79" t="s">
        <v>54</v>
      </c>
      <c r="B49" s="82">
        <v>3105</v>
      </c>
      <c r="C49" s="82">
        <v>298573</v>
      </c>
      <c r="D49" s="83">
        <v>351</v>
      </c>
      <c r="E49" s="84"/>
      <c r="F49" s="85">
        <f>B49/C49*D49</f>
        <v>3.6502128457697109</v>
      </c>
      <c r="G49" s="86">
        <f>420*L49</f>
        <v>1260</v>
      </c>
      <c r="H49" s="86">
        <f t="shared" ref="H49:H55" si="32">B49*100/C49</f>
        <v>1.0399466797064705</v>
      </c>
      <c r="I49" s="87">
        <f t="shared" ref="I49:I55" si="33">H49*$N$2/100</f>
        <v>1583.8448903120191</v>
      </c>
      <c r="J49" s="87">
        <f>INT(I49/420)</f>
        <v>3</v>
      </c>
      <c r="K49" s="87"/>
      <c r="L49" s="87">
        <f t="shared" si="2"/>
        <v>3</v>
      </c>
    </row>
    <row r="50" spans="1:12" ht="30" x14ac:dyDescent="0.25">
      <c r="A50" s="79" t="s">
        <v>55</v>
      </c>
      <c r="B50" s="82">
        <v>3058</v>
      </c>
      <c r="C50" s="82">
        <v>298573</v>
      </c>
      <c r="D50" s="83">
        <v>351</v>
      </c>
      <c r="E50" s="84"/>
      <c r="F50" s="85">
        <f t="shared" ref="F50:F55" si="34">B50/C50*D50</f>
        <v>3.5949600265261763</v>
      </c>
      <c r="G50" s="86">
        <f t="shared" ref="G50:G55" si="35">420*L50</f>
        <v>1260</v>
      </c>
      <c r="H50" s="86">
        <f t="shared" si="32"/>
        <v>1.0242051357624433</v>
      </c>
      <c r="I50" s="87">
        <f t="shared" si="33"/>
        <v>1559.8704265939302</v>
      </c>
      <c r="J50" s="87">
        <f t="shared" ref="J50:J55" si="36">INT(I50/420)</f>
        <v>3</v>
      </c>
      <c r="K50" s="87"/>
      <c r="L50" s="87">
        <f t="shared" si="2"/>
        <v>3</v>
      </c>
    </row>
    <row r="51" spans="1:12" ht="30" x14ac:dyDescent="0.25">
      <c r="A51" s="79" t="s">
        <v>56</v>
      </c>
      <c r="B51" s="82">
        <v>16437</v>
      </c>
      <c r="C51" s="82">
        <v>298573</v>
      </c>
      <c r="D51" s="83">
        <v>351</v>
      </c>
      <c r="E51" s="84"/>
      <c r="F51" s="85">
        <f>B51/C51*D51</f>
        <v>19.323204040552898</v>
      </c>
      <c r="G51" s="86">
        <f t="shared" si="35"/>
        <v>8400</v>
      </c>
      <c r="H51" s="86">
        <f t="shared" si="32"/>
        <v>5.5051863363398565</v>
      </c>
      <c r="I51" s="87">
        <f t="shared" si="33"/>
        <v>8384.4310666855563</v>
      </c>
      <c r="J51" s="87">
        <f t="shared" si="36"/>
        <v>19</v>
      </c>
      <c r="K51" s="87">
        <v>1</v>
      </c>
      <c r="L51" s="87">
        <f t="shared" si="2"/>
        <v>20</v>
      </c>
    </row>
    <row r="52" spans="1:12" ht="45" x14ac:dyDescent="0.25">
      <c r="A52" s="79" t="s">
        <v>57</v>
      </c>
      <c r="B52" s="82">
        <v>5825</v>
      </c>
      <c r="C52" s="82">
        <v>298573</v>
      </c>
      <c r="D52" s="83">
        <v>351</v>
      </c>
      <c r="E52" s="84"/>
      <c r="F52" s="85">
        <f t="shared" si="34"/>
        <v>6.8478228105019543</v>
      </c>
      <c r="G52" s="86">
        <f t="shared" si="35"/>
        <v>3360</v>
      </c>
      <c r="H52" s="86">
        <f t="shared" si="32"/>
        <v>1.9509466696586764</v>
      </c>
      <c r="I52" s="87">
        <f t="shared" si="33"/>
        <v>2971.303216124802</v>
      </c>
      <c r="J52" s="87">
        <f t="shared" si="36"/>
        <v>7</v>
      </c>
      <c r="K52" s="87">
        <v>1</v>
      </c>
      <c r="L52" s="87">
        <f t="shared" si="2"/>
        <v>8</v>
      </c>
    </row>
    <row r="53" spans="1:12" ht="30" x14ac:dyDescent="0.25">
      <c r="A53" s="79" t="s">
        <v>58</v>
      </c>
      <c r="B53" s="82">
        <v>3326</v>
      </c>
      <c r="C53" s="82">
        <v>298573</v>
      </c>
      <c r="D53" s="83">
        <v>351</v>
      </c>
      <c r="E53" s="84"/>
      <c r="F53" s="85">
        <f t="shared" si="34"/>
        <v>3.9100186554042065</v>
      </c>
      <c r="G53" s="86">
        <f t="shared" si="35"/>
        <v>1680</v>
      </c>
      <c r="H53" s="86">
        <f t="shared" si="32"/>
        <v>1.1139654288900871</v>
      </c>
      <c r="I53" s="87">
        <f t="shared" si="33"/>
        <v>1696.5758792843073</v>
      </c>
      <c r="J53" s="87">
        <f t="shared" si="36"/>
        <v>4</v>
      </c>
      <c r="K53" s="87"/>
      <c r="L53" s="87">
        <f t="shared" si="2"/>
        <v>4</v>
      </c>
    </row>
    <row r="54" spans="1:12" ht="30" x14ac:dyDescent="0.25">
      <c r="A54" s="79" t="s">
        <v>59</v>
      </c>
      <c r="B54" s="82">
        <v>3998</v>
      </c>
      <c r="C54" s="82">
        <v>298573</v>
      </c>
      <c r="D54" s="83">
        <v>351</v>
      </c>
      <c r="E54" s="84"/>
      <c r="F54" s="85">
        <f t="shared" si="34"/>
        <v>4.7000164113968781</v>
      </c>
      <c r="G54" s="86">
        <f t="shared" si="35"/>
        <v>1680</v>
      </c>
      <c r="H54" s="86">
        <f t="shared" si="32"/>
        <v>1.3390360146429852</v>
      </c>
      <c r="I54" s="87">
        <f t="shared" si="33"/>
        <v>2039.3597009557011</v>
      </c>
      <c r="J54" s="87">
        <f t="shared" si="36"/>
        <v>4</v>
      </c>
      <c r="K54" s="87"/>
      <c r="L54" s="87">
        <f t="shared" si="2"/>
        <v>4</v>
      </c>
    </row>
    <row r="55" spans="1:12" ht="30" x14ac:dyDescent="0.25">
      <c r="A55" s="79" t="s">
        <v>60</v>
      </c>
      <c r="B55" s="82">
        <v>6513</v>
      </c>
      <c r="C55" s="82">
        <v>298573</v>
      </c>
      <c r="D55" s="83">
        <v>351</v>
      </c>
      <c r="E55" s="84"/>
      <c r="F55" s="85">
        <f t="shared" si="34"/>
        <v>7.6566300368754039</v>
      </c>
      <c r="G55" s="86">
        <f t="shared" si="35"/>
        <v>3360</v>
      </c>
      <c r="H55" s="86">
        <f t="shared" si="32"/>
        <v>2.1813760788818817</v>
      </c>
      <c r="I55" s="87">
        <f t="shared" si="33"/>
        <v>3322.2485573598005</v>
      </c>
      <c r="J55" s="87">
        <f t="shared" si="36"/>
        <v>7</v>
      </c>
      <c r="K55" s="87">
        <v>1</v>
      </c>
      <c r="L55" s="87">
        <f t="shared" si="2"/>
        <v>8</v>
      </c>
    </row>
    <row r="56" spans="1:12" x14ac:dyDescent="0.25">
      <c r="A56" s="79"/>
      <c r="B56" s="82">
        <f>SUM(B49:B55)</f>
        <v>42262</v>
      </c>
      <c r="C56" s="82"/>
      <c r="D56" s="82">
        <f t="shared" ref="D56:G56" si="37">SUM(D49:D55)</f>
        <v>2457</v>
      </c>
      <c r="E56" s="82">
        <f t="shared" si="37"/>
        <v>0</v>
      </c>
      <c r="F56" s="88">
        <f t="shared" si="37"/>
        <v>49.682864827027231</v>
      </c>
      <c r="G56" s="88">
        <f t="shared" si="37"/>
        <v>21000</v>
      </c>
      <c r="H56" s="87"/>
      <c r="I56" s="87"/>
      <c r="J56" s="86">
        <f>SUM(J49:J55)</f>
        <v>47</v>
      </c>
      <c r="K56" s="86"/>
      <c r="L56" s="86">
        <f t="shared" ref="L56" si="38">SUM(L49:L55)</f>
        <v>50</v>
      </c>
    </row>
    <row r="57" spans="1:12" x14ac:dyDescent="0.25">
      <c r="A57" s="26"/>
      <c r="B57" s="27"/>
      <c r="C57" s="27"/>
      <c r="D57" s="27"/>
      <c r="E57" s="27"/>
      <c r="F57" s="26"/>
      <c r="G57" s="26"/>
      <c r="H57" s="26"/>
      <c r="I57" s="26"/>
      <c r="J57" s="28"/>
      <c r="K57" s="28"/>
      <c r="L57" s="25"/>
    </row>
    <row r="58" spans="1:12" ht="90" x14ac:dyDescent="0.25">
      <c r="A58" s="89" t="s">
        <v>61</v>
      </c>
      <c r="B58" s="90" t="s">
        <v>1</v>
      </c>
      <c r="C58" s="90" t="s">
        <v>19</v>
      </c>
      <c r="D58" s="90" t="s">
        <v>3</v>
      </c>
      <c r="E58" s="90" t="s">
        <v>4</v>
      </c>
      <c r="F58" s="89" t="s">
        <v>5</v>
      </c>
      <c r="G58" s="89" t="s">
        <v>6</v>
      </c>
      <c r="H58" s="89" t="s">
        <v>20</v>
      </c>
      <c r="I58" s="89" t="s">
        <v>21</v>
      </c>
      <c r="J58" s="91" t="s">
        <v>22</v>
      </c>
      <c r="K58" s="91" t="s">
        <v>9</v>
      </c>
      <c r="L58" s="91" t="s">
        <v>10</v>
      </c>
    </row>
    <row r="59" spans="1:12" ht="30" x14ac:dyDescent="0.25">
      <c r="A59" s="89" t="s">
        <v>62</v>
      </c>
      <c r="B59" s="92">
        <v>4295</v>
      </c>
      <c r="C59" s="92">
        <v>298573</v>
      </c>
      <c r="D59" s="93">
        <v>351</v>
      </c>
      <c r="E59" s="94"/>
      <c r="F59" s="95">
        <f>B59/C59*D59</f>
        <v>5.0491672053400674</v>
      </c>
      <c r="G59" s="96">
        <f>420*L59</f>
        <v>2100</v>
      </c>
      <c r="H59" s="96">
        <f>B59*100/C59</f>
        <v>1.4385091753105606</v>
      </c>
      <c r="I59" s="97">
        <f t="shared" ref="I59:I62" si="39">H59*$N$2/100</f>
        <v>2190.8579078551115</v>
      </c>
      <c r="J59" s="97">
        <f>INT(I59/420)</f>
        <v>5</v>
      </c>
      <c r="K59" s="97"/>
      <c r="L59" s="97">
        <f t="shared" si="2"/>
        <v>5</v>
      </c>
    </row>
    <row r="60" spans="1:12" ht="30" x14ac:dyDescent="0.25">
      <c r="A60" s="89" t="s">
        <v>63</v>
      </c>
      <c r="B60" s="92">
        <v>1235</v>
      </c>
      <c r="C60" s="92">
        <v>298573</v>
      </c>
      <c r="D60" s="93">
        <v>351</v>
      </c>
      <c r="E60" s="94"/>
      <c r="F60" s="95">
        <f t="shared" ref="F60:F62" si="40">B60/C60*D60</f>
        <v>1.4518559950162941</v>
      </c>
      <c r="G60" s="96">
        <f t="shared" ref="G60:G62" si="41">420*L60</f>
        <v>840</v>
      </c>
      <c r="H60" s="96">
        <f>B60*100/C60</f>
        <v>0.41363418661432882</v>
      </c>
      <c r="I60" s="97">
        <f t="shared" si="39"/>
        <v>629.96729131573056</v>
      </c>
      <c r="J60" s="53">
        <f>INT(I60/420)</f>
        <v>1</v>
      </c>
      <c r="K60" s="97">
        <v>1</v>
      </c>
      <c r="L60" s="97">
        <f t="shared" si="2"/>
        <v>2</v>
      </c>
    </row>
    <row r="61" spans="1:12" ht="30" x14ac:dyDescent="0.25">
      <c r="A61" s="89" t="s">
        <v>64</v>
      </c>
      <c r="B61" s="92">
        <v>3857</v>
      </c>
      <c r="C61" s="92">
        <v>298573</v>
      </c>
      <c r="D61" s="93">
        <v>351</v>
      </c>
      <c r="E61" s="94"/>
      <c r="F61" s="95">
        <f t="shared" si="40"/>
        <v>4.5342579536662724</v>
      </c>
      <c r="G61" s="96">
        <f t="shared" si="41"/>
        <v>1680</v>
      </c>
      <c r="H61" s="96">
        <f>B61*100/C61</f>
        <v>1.2918113828109039</v>
      </c>
      <c r="I61" s="97">
        <f t="shared" si="39"/>
        <v>1967.4363098014355</v>
      </c>
      <c r="J61" s="97">
        <f t="shared" ref="J61:J62" si="42">INT(I61/420)</f>
        <v>4</v>
      </c>
      <c r="K61" s="97"/>
      <c r="L61" s="97">
        <f t="shared" si="2"/>
        <v>4</v>
      </c>
    </row>
    <row r="62" spans="1:12" ht="30" x14ac:dyDescent="0.25">
      <c r="A62" s="89" t="s">
        <v>65</v>
      </c>
      <c r="B62" s="92">
        <v>6065</v>
      </c>
      <c r="C62" s="92">
        <v>298573</v>
      </c>
      <c r="D62" s="93">
        <v>351</v>
      </c>
      <c r="E62" s="94"/>
      <c r="F62" s="95">
        <f t="shared" si="40"/>
        <v>7.1299648662136219</v>
      </c>
      <c r="G62" s="96">
        <f t="shared" si="41"/>
        <v>3360</v>
      </c>
      <c r="H62" s="96">
        <f>B62*100/C62</f>
        <v>2.0313290217132827</v>
      </c>
      <c r="I62" s="97">
        <f t="shared" si="39"/>
        <v>3093.7260095788706</v>
      </c>
      <c r="J62" s="97">
        <f t="shared" si="42"/>
        <v>7</v>
      </c>
      <c r="K62" s="97">
        <v>1</v>
      </c>
      <c r="L62" s="97">
        <f t="shared" si="2"/>
        <v>8</v>
      </c>
    </row>
    <row r="63" spans="1:12" x14ac:dyDescent="0.25">
      <c r="A63" s="89"/>
      <c r="B63" s="92">
        <f>SUM(B59:B62)</f>
        <v>15452</v>
      </c>
      <c r="C63" s="92"/>
      <c r="D63" s="92">
        <f t="shared" ref="D63:G63" si="43">SUM(D59:D62)</f>
        <v>1404</v>
      </c>
      <c r="E63" s="92">
        <f t="shared" si="43"/>
        <v>0</v>
      </c>
      <c r="F63" s="98">
        <f t="shared" si="43"/>
        <v>18.165246020236257</v>
      </c>
      <c r="G63" s="98">
        <f t="shared" si="43"/>
        <v>7980</v>
      </c>
      <c r="H63" s="97"/>
      <c r="I63" s="97"/>
      <c r="J63" s="91">
        <f>SUM(J59:J62)</f>
        <v>17</v>
      </c>
      <c r="K63" s="91"/>
      <c r="L63" s="91">
        <f t="shared" ref="L63" si="44">SUM(L59:L62)</f>
        <v>19</v>
      </c>
    </row>
    <row r="64" spans="1:12" x14ac:dyDescent="0.25">
      <c r="A64" s="26"/>
      <c r="B64" s="27"/>
      <c r="C64" s="27"/>
      <c r="D64" s="27"/>
      <c r="E64" s="27"/>
      <c r="F64" s="26"/>
      <c r="G64" s="26"/>
      <c r="H64" s="26"/>
      <c r="I64" s="26"/>
      <c r="J64" s="28"/>
      <c r="K64" s="28"/>
      <c r="L64" s="25"/>
    </row>
    <row r="65" spans="1:12" ht="90" x14ac:dyDescent="0.25">
      <c r="A65" s="99" t="s">
        <v>66</v>
      </c>
      <c r="B65" s="100" t="s">
        <v>1</v>
      </c>
      <c r="C65" s="100" t="s">
        <v>19</v>
      </c>
      <c r="D65" s="100" t="s">
        <v>3</v>
      </c>
      <c r="E65" s="100" t="s">
        <v>4</v>
      </c>
      <c r="F65" s="99" t="s">
        <v>5</v>
      </c>
      <c r="G65" s="99" t="s">
        <v>6</v>
      </c>
      <c r="H65" s="99" t="s">
        <v>20</v>
      </c>
      <c r="I65" s="99" t="s">
        <v>21</v>
      </c>
      <c r="J65" s="101" t="s">
        <v>22</v>
      </c>
      <c r="K65" s="101" t="s">
        <v>9</v>
      </c>
      <c r="L65" s="101" t="s">
        <v>10</v>
      </c>
    </row>
    <row r="66" spans="1:12" ht="30" x14ac:dyDescent="0.25">
      <c r="A66" s="99" t="s">
        <v>67</v>
      </c>
      <c r="B66" s="102">
        <v>8782</v>
      </c>
      <c r="C66" s="102">
        <v>298573</v>
      </c>
      <c r="D66" s="103">
        <v>351</v>
      </c>
      <c r="E66" s="104"/>
      <c r="F66" s="105">
        <f>B66/C66*D66</f>
        <v>10.32404805524947</v>
      </c>
      <c r="G66" s="106">
        <f>420*L66</f>
        <v>4620</v>
      </c>
      <c r="H66" s="106">
        <f>B66*100/C66</f>
        <v>2.9413242322648063</v>
      </c>
      <c r="I66" s="107">
        <f t="shared" ref="I66:I69" si="45">H66*$N$2/100</f>
        <v>4479.6540504734785</v>
      </c>
      <c r="J66" s="107">
        <f>INT(I66/420)</f>
        <v>10</v>
      </c>
      <c r="K66" s="107">
        <v>1</v>
      </c>
      <c r="L66" s="107">
        <f t="shared" si="2"/>
        <v>11</v>
      </c>
    </row>
    <row r="67" spans="1:12" ht="30" x14ac:dyDescent="0.25">
      <c r="A67" s="99" t="s">
        <v>68</v>
      </c>
      <c r="B67" s="102">
        <v>5771</v>
      </c>
      <c r="C67" s="102">
        <v>298573</v>
      </c>
      <c r="D67" s="103">
        <v>351</v>
      </c>
      <c r="E67" s="104"/>
      <c r="F67" s="105">
        <f t="shared" ref="F67:F69" si="46">B67/C67*D67</f>
        <v>6.7843408479668295</v>
      </c>
      <c r="G67" s="106">
        <f t="shared" ref="G67:G69" si="47">420*L67</f>
        <v>3360</v>
      </c>
      <c r="H67" s="106">
        <f>B67*100/C67</f>
        <v>1.9328606404463899</v>
      </c>
      <c r="I67" s="107">
        <f t="shared" si="45"/>
        <v>2943.7580875976364</v>
      </c>
      <c r="J67" s="107">
        <f t="shared" ref="J67:J69" si="48">INT(I67/420)</f>
        <v>7</v>
      </c>
      <c r="K67" s="107">
        <v>1</v>
      </c>
      <c r="L67" s="107">
        <f t="shared" ref="L67:L89" si="49">J67+K67</f>
        <v>8</v>
      </c>
    </row>
    <row r="68" spans="1:12" ht="30" x14ac:dyDescent="0.25">
      <c r="A68" s="99" t="s">
        <v>69</v>
      </c>
      <c r="B68" s="102">
        <v>1239</v>
      </c>
      <c r="C68" s="102">
        <v>298573</v>
      </c>
      <c r="D68" s="103">
        <v>351</v>
      </c>
      <c r="E68" s="104"/>
      <c r="F68" s="105">
        <f t="shared" si="46"/>
        <v>1.4565583626114884</v>
      </c>
      <c r="G68" s="106">
        <f t="shared" si="47"/>
        <v>840</v>
      </c>
      <c r="H68" s="106">
        <f>B68*100/C68</f>
        <v>0.41497389248190558</v>
      </c>
      <c r="I68" s="107">
        <f t="shared" si="45"/>
        <v>632.00767120663158</v>
      </c>
      <c r="J68" s="53">
        <f t="shared" si="48"/>
        <v>1</v>
      </c>
      <c r="K68" s="107">
        <v>1</v>
      </c>
      <c r="L68" s="107">
        <f t="shared" si="49"/>
        <v>2</v>
      </c>
    </row>
    <row r="69" spans="1:12" ht="30" x14ac:dyDescent="0.25">
      <c r="A69" s="99" t="s">
        <v>70</v>
      </c>
      <c r="B69" s="102">
        <v>6556</v>
      </c>
      <c r="C69" s="102">
        <v>298573</v>
      </c>
      <c r="D69" s="103">
        <v>351</v>
      </c>
      <c r="E69" s="104"/>
      <c r="F69" s="105">
        <f t="shared" si="46"/>
        <v>7.7071804885237443</v>
      </c>
      <c r="G69" s="106">
        <f t="shared" si="47"/>
        <v>3360</v>
      </c>
      <c r="H69" s="106">
        <f>B69*100/C69</f>
        <v>2.1957779169583316</v>
      </c>
      <c r="I69" s="107">
        <f t="shared" si="45"/>
        <v>3344.182641186987</v>
      </c>
      <c r="J69" s="107">
        <f t="shared" si="48"/>
        <v>7</v>
      </c>
      <c r="K69" s="107">
        <v>1</v>
      </c>
      <c r="L69" s="107">
        <f t="shared" si="49"/>
        <v>8</v>
      </c>
    </row>
    <row r="70" spans="1:12" x14ac:dyDescent="0.25">
      <c r="A70" s="99"/>
      <c r="B70" s="102">
        <f>SUM(B66:B69)</f>
        <v>22348</v>
      </c>
      <c r="C70" s="102"/>
      <c r="D70" s="102">
        <f t="shared" ref="D70:G70" si="50">SUM(D66:D69)</f>
        <v>1404</v>
      </c>
      <c r="E70" s="102">
        <f t="shared" si="50"/>
        <v>0</v>
      </c>
      <c r="F70" s="108">
        <f t="shared" si="50"/>
        <v>26.272127754351533</v>
      </c>
      <c r="G70" s="108">
        <f t="shared" si="50"/>
        <v>12180</v>
      </c>
      <c r="H70" s="107"/>
      <c r="I70" s="107"/>
      <c r="J70" s="101">
        <f>SUM(J66:J69)</f>
        <v>25</v>
      </c>
      <c r="K70" s="101"/>
      <c r="L70" s="101">
        <f t="shared" ref="L70" si="51">SUM(L66:L69)</f>
        <v>29</v>
      </c>
    </row>
    <row r="71" spans="1:12" x14ac:dyDescent="0.25">
      <c r="A71" s="26"/>
      <c r="B71" s="27"/>
      <c r="C71" s="27"/>
      <c r="D71" s="27"/>
      <c r="E71" s="27"/>
      <c r="F71" s="26"/>
      <c r="G71" s="26"/>
      <c r="H71" s="26"/>
      <c r="I71" s="26"/>
      <c r="J71" s="28"/>
      <c r="K71" s="28"/>
      <c r="L71" s="25"/>
    </row>
    <row r="72" spans="1:12" ht="90" x14ac:dyDescent="0.25">
      <c r="A72" s="109" t="s">
        <v>71</v>
      </c>
      <c r="B72" s="110" t="s">
        <v>1</v>
      </c>
      <c r="C72" s="110" t="s">
        <v>19</v>
      </c>
      <c r="D72" s="110" t="s">
        <v>3</v>
      </c>
      <c r="E72" s="110" t="s">
        <v>4</v>
      </c>
      <c r="F72" s="109" t="s">
        <v>5</v>
      </c>
      <c r="G72" s="109" t="s">
        <v>6</v>
      </c>
      <c r="H72" s="109" t="s">
        <v>20</v>
      </c>
      <c r="I72" s="109" t="s">
        <v>21</v>
      </c>
      <c r="J72" s="111" t="s">
        <v>22</v>
      </c>
      <c r="K72" s="111" t="s">
        <v>9</v>
      </c>
      <c r="L72" s="111" t="s">
        <v>10</v>
      </c>
    </row>
    <row r="73" spans="1:12" ht="30" x14ac:dyDescent="0.25">
      <c r="A73" s="109" t="s">
        <v>72</v>
      </c>
      <c r="B73" s="112">
        <v>3321</v>
      </c>
      <c r="C73" s="112">
        <v>298573</v>
      </c>
      <c r="D73" s="113">
        <v>351</v>
      </c>
      <c r="E73" s="114"/>
      <c r="F73" s="115">
        <f>B73/C73*D73</f>
        <v>3.904140695910213</v>
      </c>
      <c r="G73" s="116">
        <f>420*L73</f>
        <v>1680</v>
      </c>
      <c r="H73" s="116">
        <f>B73*100/C73</f>
        <v>1.1122907965556161</v>
      </c>
      <c r="I73" s="117">
        <f t="shared" ref="I73:I78" si="52">H73*$N$2/100</f>
        <v>1694.0254044206811</v>
      </c>
      <c r="J73" s="117">
        <f>INT(I73/420)</f>
        <v>4</v>
      </c>
      <c r="K73" s="117"/>
      <c r="L73" s="117">
        <f t="shared" si="49"/>
        <v>4</v>
      </c>
    </row>
    <row r="74" spans="1:12" ht="30" x14ac:dyDescent="0.25">
      <c r="A74" s="109" t="s">
        <v>73</v>
      </c>
      <c r="B74" s="112">
        <v>5977</v>
      </c>
      <c r="C74" s="112">
        <v>298573</v>
      </c>
      <c r="D74" s="113">
        <v>351</v>
      </c>
      <c r="E74" s="114"/>
      <c r="F74" s="115">
        <f t="shared" ref="F74:F78" si="53">B74/C74*D74</f>
        <v>7.0265127791193445</v>
      </c>
      <c r="G74" s="116">
        <f t="shared" ref="G74:G78" si="54">420*L74</f>
        <v>3360</v>
      </c>
      <c r="H74" s="116">
        <f t="shared" ref="H74:H78" si="55">B74*100/C74</f>
        <v>2.0018554926265937</v>
      </c>
      <c r="I74" s="117">
        <f t="shared" si="52"/>
        <v>3048.8376519790454</v>
      </c>
      <c r="J74" s="117">
        <f t="shared" ref="J74:J78" si="56">INT(I74/420)</f>
        <v>7</v>
      </c>
      <c r="K74" s="117">
        <v>1</v>
      </c>
      <c r="L74" s="117">
        <f t="shared" si="49"/>
        <v>8</v>
      </c>
    </row>
    <row r="75" spans="1:12" ht="30" x14ac:dyDescent="0.25">
      <c r="A75" s="109" t="s">
        <v>74</v>
      </c>
      <c r="B75" s="112">
        <v>2072</v>
      </c>
      <c r="C75" s="112">
        <v>298573</v>
      </c>
      <c r="D75" s="113">
        <v>351</v>
      </c>
      <c r="E75" s="114"/>
      <c r="F75" s="115">
        <f t="shared" si="53"/>
        <v>2.4358264143107378</v>
      </c>
      <c r="G75" s="116">
        <f t="shared" si="54"/>
        <v>840</v>
      </c>
      <c r="H75" s="116">
        <f t="shared" si="55"/>
        <v>0.69396763940476869</v>
      </c>
      <c r="I75" s="117">
        <f t="shared" si="52"/>
        <v>1056.9167834867965</v>
      </c>
      <c r="J75" s="117">
        <f t="shared" si="56"/>
        <v>2</v>
      </c>
      <c r="K75" s="117"/>
      <c r="L75" s="117">
        <f t="shared" si="49"/>
        <v>2</v>
      </c>
    </row>
    <row r="76" spans="1:12" ht="30" x14ac:dyDescent="0.25">
      <c r="A76" s="109" t="s">
        <v>75</v>
      </c>
      <c r="B76" s="112">
        <v>2650</v>
      </c>
      <c r="C76" s="112">
        <v>298573</v>
      </c>
      <c r="D76" s="113">
        <v>351</v>
      </c>
      <c r="E76" s="114"/>
      <c r="F76" s="115">
        <f t="shared" si="53"/>
        <v>3.1153185318163397</v>
      </c>
      <c r="G76" s="116">
        <f t="shared" si="54"/>
        <v>1260</v>
      </c>
      <c r="H76" s="116">
        <f t="shared" si="55"/>
        <v>0.88755513726961244</v>
      </c>
      <c r="I76" s="117">
        <f t="shared" si="52"/>
        <v>1351.751677722013</v>
      </c>
      <c r="J76" s="117">
        <f t="shared" si="56"/>
        <v>3</v>
      </c>
      <c r="K76" s="117"/>
      <c r="L76" s="117">
        <f t="shared" si="49"/>
        <v>3</v>
      </c>
    </row>
    <row r="77" spans="1:12" ht="30" x14ac:dyDescent="0.25">
      <c r="A77" s="109" t="s">
        <v>76</v>
      </c>
      <c r="B77" s="112">
        <v>2235</v>
      </c>
      <c r="C77" s="112">
        <v>298573</v>
      </c>
      <c r="D77" s="113">
        <v>351</v>
      </c>
      <c r="E77" s="114"/>
      <c r="F77" s="115">
        <f t="shared" si="53"/>
        <v>2.6274478938149128</v>
      </c>
      <c r="G77" s="116">
        <f t="shared" si="54"/>
        <v>840</v>
      </c>
      <c r="H77" s="116">
        <f t="shared" si="55"/>
        <v>0.74856065350852219</v>
      </c>
      <c r="I77" s="117">
        <f t="shared" si="52"/>
        <v>1140.0622640410184</v>
      </c>
      <c r="J77" s="117">
        <f t="shared" si="56"/>
        <v>2</v>
      </c>
      <c r="K77" s="117"/>
      <c r="L77" s="117">
        <f t="shared" si="49"/>
        <v>2</v>
      </c>
    </row>
    <row r="78" spans="1:12" x14ac:dyDescent="0.25">
      <c r="A78" s="109" t="s">
        <v>77</v>
      </c>
      <c r="B78" s="112">
        <v>2485</v>
      </c>
      <c r="C78" s="112">
        <v>298573</v>
      </c>
      <c r="D78" s="113">
        <v>351</v>
      </c>
      <c r="E78" s="114"/>
      <c r="F78" s="115">
        <f t="shared" si="53"/>
        <v>2.9213458685145675</v>
      </c>
      <c r="G78" s="116">
        <f t="shared" si="54"/>
        <v>1260</v>
      </c>
      <c r="H78" s="116">
        <f t="shared" si="55"/>
        <v>0.83229227023207053</v>
      </c>
      <c r="I78" s="117">
        <f t="shared" si="52"/>
        <v>1267.5860072223404</v>
      </c>
      <c r="J78" s="117">
        <f t="shared" si="56"/>
        <v>3</v>
      </c>
      <c r="K78" s="117"/>
      <c r="L78" s="117">
        <f t="shared" si="49"/>
        <v>3</v>
      </c>
    </row>
    <row r="79" spans="1:12" x14ac:dyDescent="0.25">
      <c r="A79" s="109"/>
      <c r="B79" s="112">
        <f>SUM(B73:B78)</f>
        <v>18740</v>
      </c>
      <c r="C79" s="112"/>
      <c r="D79" s="112">
        <f t="shared" ref="D79:G79" si="57">SUM(D73:D78)</f>
        <v>2106</v>
      </c>
      <c r="E79" s="112">
        <f t="shared" si="57"/>
        <v>0</v>
      </c>
      <c r="F79" s="118">
        <f t="shared" si="57"/>
        <v>22.030592183486117</v>
      </c>
      <c r="G79" s="118">
        <f t="shared" si="57"/>
        <v>9240</v>
      </c>
      <c r="H79" s="117"/>
      <c r="I79" s="117"/>
      <c r="J79" s="111">
        <f>SUM(J73:J78)</f>
        <v>21</v>
      </c>
      <c r="K79" s="111"/>
      <c r="L79" s="111">
        <f t="shared" ref="L79" si="58">SUM(L73:L78)</f>
        <v>22</v>
      </c>
    </row>
    <row r="80" spans="1:12" x14ac:dyDescent="0.25">
      <c r="A80" s="26"/>
      <c r="B80" s="27"/>
      <c r="C80" s="27"/>
      <c r="D80" s="27"/>
      <c r="E80" s="27"/>
      <c r="F80" s="26"/>
      <c r="G80" s="26"/>
      <c r="H80" s="26"/>
      <c r="I80" s="26"/>
      <c r="J80" s="28"/>
      <c r="K80" s="28"/>
      <c r="L80" s="25"/>
    </row>
    <row r="81" spans="1:12" ht="90" x14ac:dyDescent="0.25">
      <c r="A81" s="1" t="s">
        <v>78</v>
      </c>
      <c r="B81" s="2" t="s">
        <v>1</v>
      </c>
      <c r="C81" s="2" t="s">
        <v>19</v>
      </c>
      <c r="D81" s="2" t="s">
        <v>3</v>
      </c>
      <c r="E81" s="2" t="s">
        <v>4</v>
      </c>
      <c r="F81" s="1" t="s">
        <v>5</v>
      </c>
      <c r="G81" s="1" t="s">
        <v>6</v>
      </c>
      <c r="H81" s="1" t="s">
        <v>20</v>
      </c>
      <c r="I81" s="1" t="s">
        <v>21</v>
      </c>
      <c r="J81" s="3" t="s">
        <v>22</v>
      </c>
      <c r="K81" s="3" t="s">
        <v>9</v>
      </c>
      <c r="L81" s="3" t="s">
        <v>10</v>
      </c>
    </row>
    <row r="82" spans="1:12" ht="30" x14ac:dyDescent="0.25">
      <c r="A82" s="1" t="s">
        <v>79</v>
      </c>
      <c r="B82" s="7">
        <v>94325</v>
      </c>
      <c r="C82" s="8">
        <v>167184</v>
      </c>
      <c r="D82" s="119">
        <v>471</v>
      </c>
      <c r="E82" s="120">
        <f>(B82/1.33)/C82*D82</f>
        <v>199.80270713389848</v>
      </c>
      <c r="F82" s="121">
        <f>B82/C82*D82</f>
        <v>265.73760048808498</v>
      </c>
      <c r="G82" s="12">
        <f>420*L82</f>
        <v>25620</v>
      </c>
      <c r="H82" s="12">
        <f>B82*100/C82</f>
        <v>56.419872715092353</v>
      </c>
      <c r="I82" s="13">
        <f>H82*$O$2/100</f>
        <v>25681.995274987836</v>
      </c>
      <c r="J82" s="13">
        <f>INT(I82/420)</f>
        <v>61</v>
      </c>
      <c r="K82" s="13"/>
      <c r="L82" s="13">
        <f>J82+K82</f>
        <v>61</v>
      </c>
    </row>
    <row r="83" spans="1:12" ht="45" x14ac:dyDescent="0.25">
      <c r="A83" s="1" t="s">
        <v>80</v>
      </c>
      <c r="B83" s="122">
        <v>3543</v>
      </c>
      <c r="C83" s="8">
        <v>298573</v>
      </c>
      <c r="D83" s="119">
        <v>351</v>
      </c>
      <c r="E83" s="120"/>
      <c r="F83" s="121">
        <f t="shared" ref="F83:F89" si="59">B83/C83*D83</f>
        <v>4.1651220974435068</v>
      </c>
      <c r="G83" s="12">
        <f t="shared" ref="G83:G89" si="60">420*L83</f>
        <v>1680</v>
      </c>
      <c r="H83" s="12">
        <f>B83*100/C83</f>
        <v>1.1866444722061271</v>
      </c>
      <c r="I83" s="13">
        <f>H83*$N$2/100</f>
        <v>1807.2664883656948</v>
      </c>
      <c r="J83" s="13">
        <f t="shared" ref="J83:J89" si="61">INT(I83/420)</f>
        <v>4</v>
      </c>
      <c r="K83" s="13"/>
      <c r="L83" s="13">
        <f t="shared" si="49"/>
        <v>4</v>
      </c>
    </row>
    <row r="84" spans="1:12" ht="30" x14ac:dyDescent="0.25">
      <c r="A84" s="1" t="s">
        <v>81</v>
      </c>
      <c r="B84" s="7">
        <v>2295</v>
      </c>
      <c r="C84" s="8">
        <v>298573</v>
      </c>
      <c r="D84" s="119">
        <v>351</v>
      </c>
      <c r="E84" s="120"/>
      <c r="F84" s="121">
        <f t="shared" si="59"/>
        <v>2.69798340774283</v>
      </c>
      <c r="G84" s="12">
        <f t="shared" si="60"/>
        <v>840</v>
      </c>
      <c r="H84" s="12">
        <f t="shared" ref="H84:H89" si="62">B84*100/C84</f>
        <v>0.76865624152217382</v>
      </c>
      <c r="I84" s="13">
        <f t="shared" ref="I84:I89" si="63">H84*$N$2/100</f>
        <v>1170.6679624045357</v>
      </c>
      <c r="J84" s="13">
        <f t="shared" si="61"/>
        <v>2</v>
      </c>
      <c r="K84" s="13"/>
      <c r="L84" s="13">
        <f t="shared" si="49"/>
        <v>2</v>
      </c>
    </row>
    <row r="85" spans="1:12" ht="30" x14ac:dyDescent="0.25">
      <c r="A85" s="1" t="s">
        <v>82</v>
      </c>
      <c r="B85" s="7">
        <v>3905</v>
      </c>
      <c r="C85" s="8">
        <v>298573</v>
      </c>
      <c r="D85" s="119">
        <v>351</v>
      </c>
      <c r="E85" s="120"/>
      <c r="F85" s="121">
        <f t="shared" si="59"/>
        <v>4.5906863648086063</v>
      </c>
      <c r="G85" s="12">
        <f t="shared" si="60"/>
        <v>1680</v>
      </c>
      <c r="H85" s="12">
        <f t="shared" si="62"/>
        <v>1.3078878532218252</v>
      </c>
      <c r="I85" s="13">
        <f t="shared" si="63"/>
        <v>1991.9208684922494</v>
      </c>
      <c r="J85" s="13">
        <f t="shared" si="61"/>
        <v>4</v>
      </c>
      <c r="K85" s="13"/>
      <c r="L85" s="13">
        <f t="shared" si="49"/>
        <v>4</v>
      </c>
    </row>
    <row r="86" spans="1:12" ht="30" x14ac:dyDescent="0.25">
      <c r="A86" s="1" t="s">
        <v>83</v>
      </c>
      <c r="B86" s="7">
        <v>18043</v>
      </c>
      <c r="C86" s="8">
        <v>298573</v>
      </c>
      <c r="D86" s="119">
        <v>351</v>
      </c>
      <c r="E86" s="120"/>
      <c r="F86" s="121">
        <f t="shared" si="59"/>
        <v>21.211204630023481</v>
      </c>
      <c r="G86" s="12">
        <f t="shared" si="60"/>
        <v>9240</v>
      </c>
      <c r="H86" s="12">
        <f t="shared" si="62"/>
        <v>6.0430782421719309</v>
      </c>
      <c r="I86" s="13">
        <f t="shared" si="63"/>
        <v>9203.6435928823703</v>
      </c>
      <c r="J86" s="13">
        <f t="shared" si="61"/>
        <v>21</v>
      </c>
      <c r="K86" s="13">
        <v>1</v>
      </c>
      <c r="L86" s="13">
        <f t="shared" si="49"/>
        <v>22</v>
      </c>
    </row>
    <row r="87" spans="1:12" ht="45" x14ac:dyDescent="0.25">
      <c r="A87" s="1" t="s">
        <v>84</v>
      </c>
      <c r="B87" s="7">
        <v>5260</v>
      </c>
      <c r="C87" s="8">
        <v>298573</v>
      </c>
      <c r="D87" s="119">
        <v>351</v>
      </c>
      <c r="E87" s="120"/>
      <c r="F87" s="121">
        <f t="shared" si="59"/>
        <v>6.1836133876807349</v>
      </c>
      <c r="G87" s="12">
        <f t="shared" si="60"/>
        <v>2940</v>
      </c>
      <c r="H87" s="12">
        <f t="shared" si="62"/>
        <v>1.7617132158634572</v>
      </c>
      <c r="I87" s="13">
        <f t="shared" si="63"/>
        <v>2683.0995565350145</v>
      </c>
      <c r="J87" s="13">
        <f t="shared" si="61"/>
        <v>6</v>
      </c>
      <c r="K87" s="13">
        <v>1</v>
      </c>
      <c r="L87" s="13">
        <f t="shared" si="49"/>
        <v>7</v>
      </c>
    </row>
    <row r="88" spans="1:12" ht="45" x14ac:dyDescent="0.25">
      <c r="A88" s="1" t="s">
        <v>85</v>
      </c>
      <c r="B88" s="7">
        <v>5323</v>
      </c>
      <c r="C88" s="8">
        <v>298573</v>
      </c>
      <c r="D88" s="119">
        <v>351</v>
      </c>
      <c r="E88" s="120"/>
      <c r="F88" s="121">
        <f t="shared" si="59"/>
        <v>6.2576756773050484</v>
      </c>
      <c r="G88" s="12">
        <f t="shared" si="60"/>
        <v>2940</v>
      </c>
      <c r="H88" s="12">
        <f t="shared" si="62"/>
        <v>1.7828135832777914</v>
      </c>
      <c r="I88" s="13">
        <f t="shared" si="63"/>
        <v>2715.2355398167074</v>
      </c>
      <c r="J88" s="13">
        <f t="shared" si="61"/>
        <v>6</v>
      </c>
      <c r="K88" s="13">
        <v>1</v>
      </c>
      <c r="L88" s="13">
        <f t="shared" si="49"/>
        <v>7</v>
      </c>
    </row>
    <row r="89" spans="1:12" ht="30" x14ac:dyDescent="0.25">
      <c r="A89" s="1" t="s">
        <v>86</v>
      </c>
      <c r="B89" s="7">
        <v>5574</v>
      </c>
      <c r="C89" s="8">
        <v>298573</v>
      </c>
      <c r="D89" s="119">
        <v>351</v>
      </c>
      <c r="E89" s="120"/>
      <c r="F89" s="121">
        <f t="shared" si="59"/>
        <v>6.5527492439035004</v>
      </c>
      <c r="G89" s="12">
        <f t="shared" si="60"/>
        <v>2940</v>
      </c>
      <c r="H89" s="12">
        <f t="shared" si="62"/>
        <v>1.866880126468234</v>
      </c>
      <c r="I89" s="13">
        <f t="shared" si="63"/>
        <v>2843.2693779707547</v>
      </c>
      <c r="J89" s="13">
        <f t="shared" si="61"/>
        <v>6</v>
      </c>
      <c r="K89" s="13">
        <v>1</v>
      </c>
      <c r="L89" s="13">
        <f t="shared" si="49"/>
        <v>7</v>
      </c>
    </row>
    <row r="90" spans="1:12" x14ac:dyDescent="0.25">
      <c r="A90" s="1" t="s">
        <v>87</v>
      </c>
      <c r="B90" s="123">
        <f>SUM(B82:B89)</f>
        <v>138268</v>
      </c>
      <c r="C90" s="123"/>
      <c r="D90" s="123">
        <f t="shared" ref="D90:F90" si="64">SUM(D82:D89)</f>
        <v>2928</v>
      </c>
      <c r="E90" s="124">
        <f t="shared" si="64"/>
        <v>199.80270713389848</v>
      </c>
      <c r="F90" s="1">
        <f t="shared" si="64"/>
        <v>317.39663529699266</v>
      </c>
      <c r="G90" s="1">
        <f>SUM(G82:G89)</f>
        <v>47880</v>
      </c>
      <c r="H90" s="13"/>
      <c r="I90" s="13"/>
      <c r="J90" s="12">
        <f>SUM(J82:J89)</f>
        <v>110</v>
      </c>
      <c r="K90" s="12"/>
      <c r="L90" s="12">
        <f t="shared" ref="L90" si="65">SUM(L82:L89)</f>
        <v>114</v>
      </c>
    </row>
    <row r="92" spans="1:12" x14ac:dyDescent="0.25">
      <c r="A92" s="125" t="s">
        <v>88</v>
      </c>
      <c r="B92" s="126">
        <f>SUM(B7,B19,B29,B37,B46,B56,B63,B70,B79,B90)</f>
        <v>465757</v>
      </c>
      <c r="C92" s="127"/>
      <c r="D92" s="127"/>
      <c r="E92" s="127"/>
      <c r="F92" s="127"/>
      <c r="G92" s="126">
        <f>SUM(G7,G19,G29,G37,G46,G56,G63,G70,G79,G90)</f>
        <v>197820</v>
      </c>
      <c r="H92" s="127"/>
      <c r="I92" s="127"/>
      <c r="J92" s="128">
        <f>SUM(J7,J19,J29,J37,J46,J56,J63,J70,J79,J90)</f>
        <v>440</v>
      </c>
      <c r="K92" s="128">
        <f>SUM(K2:K89)</f>
        <v>31</v>
      </c>
      <c r="L92" s="128">
        <f>SUM(L7,L19,L29,L37,L46,L56,L63,L70,L79,L90)</f>
        <v>471</v>
      </c>
    </row>
    <row r="93" spans="1:12" x14ac:dyDescent="0.25">
      <c r="J93" s="1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7FDC-C225-4B21-B6ED-AF18DD0F8ED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2025-2026 m. JST konkursui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Grigaliunas</dc:creator>
  <cp:lastModifiedBy>Darius Grigaliunas</cp:lastModifiedBy>
  <dcterms:created xsi:type="dcterms:W3CDTF">2024-05-09T08:14:20Z</dcterms:created>
  <dcterms:modified xsi:type="dcterms:W3CDTF">2024-05-09T08:17:09Z</dcterms:modified>
</cp:coreProperties>
</file>